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dia\Desktop\Pressupost AFA\"/>
    </mc:Choice>
  </mc:AlternateContent>
  <bookViews>
    <workbookView xWindow="0" yWindow="0" windowWidth="20085" windowHeight="11835" tabRatio="752" activeTab="2"/>
  </bookViews>
  <sheets>
    <sheet name="Ingressos-Despeses" sheetId="3" r:id="rId1"/>
    <sheet name="Detall Ingressos" sheetId="8" r:id="rId2"/>
    <sheet name="Detall Despeses " sheetId="9" r:id="rId3"/>
    <sheet name="Evol Presu" sheetId="12" state="hidden" r:id="rId4"/>
    <sheet name="Info" sheetId="10" state="hidden" r:id="rId5"/>
  </sheets>
  <externalReferences>
    <externalReference r:id="rId6"/>
  </externalReferences>
  <definedNames>
    <definedName name="_xlnm.Print_Area" localSheetId="0">'Ingressos-Despeses'!$A$1:$R$81</definedName>
    <definedName name="meses">[1]SB!$B$59:$B$70</definedName>
  </definedNames>
  <calcPr calcId="162913"/>
  <customWorkbookViews>
    <customWorkbookView name="  - Vista personalizada" guid="{F779A2A3-A9F4-4BC5-8B9A-8E5B3F4500CE}" personalView="1" maximized="1" windowWidth="1436" windowHeight="728" activeSheetId="0"/>
    <customWorkbookView name="Xavier Blancher - Vista personalizada" guid="{CBD78EA0-C401-11D4-A9D0-B88FA517D95A}" personalView="1" xWindow="389" yWindow="24" windowWidth="369" windowHeight="383" activeSheetId="0" showComments="commIndAndComment"/>
    <customWorkbookView name="Lourdes - Vista personalizada" guid="{FFC304A2-8F5E-434E-8541-7877131D87E8}" personalView="1" maximized="1" windowWidth="796" windowHeight="455" activeSheetId="0"/>
    <customWorkbookView name="Secretaria - Vista personalizada" guid="{1267BEE0-2C03-11D4-A115-00A00CC15170}" personalView="1" maximized="1" windowWidth="763" windowHeight="437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2" l="1"/>
  <c r="E12" i="12"/>
  <c r="Q16" i="3" l="1"/>
  <c r="O16" i="3"/>
  <c r="Q30" i="3"/>
  <c r="X68" i="9"/>
  <c r="R79" i="9"/>
  <c r="E10" i="12"/>
  <c r="E9" i="12"/>
  <c r="E8" i="12"/>
  <c r="E7" i="12"/>
  <c r="E6" i="12"/>
  <c r="E5" i="12"/>
  <c r="D13" i="10"/>
  <c r="E78" i="9"/>
  <c r="E76" i="9" s="1"/>
  <c r="O72" i="9"/>
  <c r="O70" i="9"/>
  <c r="I58" i="9"/>
  <c r="E58" i="9" s="1"/>
  <c r="N50" i="3" s="1"/>
  <c r="D58" i="9"/>
  <c r="M50" i="3" s="1"/>
  <c r="I57" i="9"/>
  <c r="E57" i="9" s="1"/>
  <c r="N49" i="3" s="1"/>
  <c r="D57" i="9"/>
  <c r="I56" i="9"/>
  <c r="E56" i="9" s="1"/>
  <c r="N48" i="3" s="1"/>
  <c r="D56" i="9"/>
  <c r="M48" i="3" s="1"/>
  <c r="I55" i="9"/>
  <c r="E55" i="9" s="1"/>
  <c r="N47" i="3" s="1"/>
  <c r="D55" i="9"/>
  <c r="M47" i="3" s="1"/>
  <c r="I54" i="9"/>
  <c r="E54" i="9" s="1"/>
  <c r="N46" i="3" s="1"/>
  <c r="D54" i="9"/>
  <c r="M46" i="3" s="1"/>
  <c r="I53" i="9"/>
  <c r="E53" i="9" s="1"/>
  <c r="N45" i="3" s="1"/>
  <c r="D53" i="9"/>
  <c r="M45" i="3" s="1"/>
  <c r="I52" i="9"/>
  <c r="E52" i="9" s="1"/>
  <c r="N44" i="3" s="1"/>
  <c r="D52" i="9"/>
  <c r="M44" i="3" s="1"/>
  <c r="I51" i="9"/>
  <c r="E51" i="9" s="1"/>
  <c r="N43" i="3" s="1"/>
  <c r="D51" i="9"/>
  <c r="I50" i="9"/>
  <c r="E50" i="9" s="1"/>
  <c r="N42" i="3" s="1"/>
  <c r="D50" i="9"/>
  <c r="M42" i="3" s="1"/>
  <c r="I49" i="9"/>
  <c r="E49" i="9" s="1"/>
  <c r="N41" i="3" s="1"/>
  <c r="D49" i="9"/>
  <c r="I48" i="9"/>
  <c r="E48" i="9" s="1"/>
  <c r="N40" i="3" s="1"/>
  <c r="D48" i="9"/>
  <c r="I47" i="9"/>
  <c r="E47" i="9" s="1"/>
  <c r="N39" i="3" s="1"/>
  <c r="D47" i="9"/>
  <c r="M39" i="3" s="1"/>
  <c r="I46" i="9"/>
  <c r="E46" i="9" s="1"/>
  <c r="N38" i="3" s="1"/>
  <c r="D46" i="9"/>
  <c r="M38" i="3" s="1"/>
  <c r="I45" i="9"/>
  <c r="E45" i="9" s="1"/>
  <c r="N37" i="3" s="1"/>
  <c r="D45" i="9"/>
  <c r="I44" i="9"/>
  <c r="E44" i="9" s="1"/>
  <c r="N36" i="3" s="1"/>
  <c r="D44" i="9"/>
  <c r="M36" i="3" s="1"/>
  <c r="I43" i="9"/>
  <c r="E43" i="9" s="1"/>
  <c r="N35" i="3" s="1"/>
  <c r="D43" i="9"/>
  <c r="M35" i="3" s="1"/>
  <c r="I37" i="9"/>
  <c r="E37" i="9" s="1"/>
  <c r="I36" i="9"/>
  <c r="E36" i="9" s="1"/>
  <c r="N33" i="3" s="1"/>
  <c r="I31" i="9"/>
  <c r="E31" i="9" s="1"/>
  <c r="N32" i="3" s="1"/>
  <c r="I30" i="9"/>
  <c r="E30" i="9" s="1"/>
  <c r="O22" i="9"/>
  <c r="E6" i="9"/>
  <c r="E12" i="9" s="1"/>
  <c r="N15" i="3" s="1"/>
  <c r="E5" i="9"/>
  <c r="E42" i="9" s="1"/>
  <c r="E82" i="8"/>
  <c r="E79" i="3" s="1"/>
  <c r="E72" i="8"/>
  <c r="E73" i="3" s="1"/>
  <c r="E62" i="8"/>
  <c r="E65" i="3" s="1"/>
  <c r="O53" i="8"/>
  <c r="G51" i="8"/>
  <c r="F51" i="8"/>
  <c r="E51" i="8"/>
  <c r="I41" i="8"/>
  <c r="E41" i="8" s="1"/>
  <c r="E48" i="3" s="1"/>
  <c r="I40" i="8"/>
  <c r="E40" i="8" s="1"/>
  <c r="E47" i="3" s="1"/>
  <c r="I39" i="8"/>
  <c r="E39" i="8" s="1"/>
  <c r="E46" i="3" s="1"/>
  <c r="I38" i="8"/>
  <c r="E38" i="8" s="1"/>
  <c r="E45" i="3" s="1"/>
  <c r="I37" i="8"/>
  <c r="E37" i="8" s="1"/>
  <c r="E44" i="3" s="1"/>
  <c r="I36" i="8"/>
  <c r="E36" i="8"/>
  <c r="E43" i="3" s="1"/>
  <c r="I35" i="8"/>
  <c r="E35" i="8"/>
  <c r="E42" i="3" s="1"/>
  <c r="I34" i="8"/>
  <c r="E34" i="8" s="1"/>
  <c r="E41" i="3" s="1"/>
  <c r="I33" i="8"/>
  <c r="E33" i="8" s="1"/>
  <c r="E40" i="3" s="1"/>
  <c r="I32" i="8"/>
  <c r="E32" i="8" s="1"/>
  <c r="E39" i="3" s="1"/>
  <c r="I31" i="8"/>
  <c r="E31" i="8" s="1"/>
  <c r="E38" i="3" s="1"/>
  <c r="I30" i="8"/>
  <c r="E30" i="8" s="1"/>
  <c r="E37" i="3" s="1"/>
  <c r="I29" i="8"/>
  <c r="E29" i="8"/>
  <c r="I28" i="8"/>
  <c r="E28" i="8" s="1"/>
  <c r="E35" i="3" s="1"/>
  <c r="I27" i="8"/>
  <c r="E27" i="8" s="1"/>
  <c r="E34" i="3" s="1"/>
  <c r="I26" i="8"/>
  <c r="E26" i="8"/>
  <c r="E33" i="3" s="1"/>
  <c r="I25" i="8"/>
  <c r="E25" i="8" s="1"/>
  <c r="E32" i="3" s="1"/>
  <c r="I24" i="8"/>
  <c r="E24" i="8"/>
  <c r="E17" i="8"/>
  <c r="E15" i="3" s="1"/>
  <c r="O16" i="8"/>
  <c r="O15" i="8"/>
  <c r="O14" i="8"/>
  <c r="O13" i="8"/>
  <c r="O12" i="8"/>
  <c r="O11" i="8"/>
  <c r="O10" i="8"/>
  <c r="O9" i="8"/>
  <c r="O8" i="8"/>
  <c r="E6" i="8"/>
  <c r="E88" i="9" s="1"/>
  <c r="O79" i="3"/>
  <c r="N79" i="3"/>
  <c r="F79" i="3"/>
  <c r="Q78" i="3"/>
  <c r="Q76" i="3" s="1"/>
  <c r="Q70" i="3" s="1"/>
  <c r="M78" i="3"/>
  <c r="H78" i="3"/>
  <c r="F78" i="3"/>
  <c r="P76" i="3"/>
  <c r="P70" i="3" s="1"/>
  <c r="H76" i="3"/>
  <c r="G76" i="3"/>
  <c r="F76" i="3"/>
  <c r="Q75" i="3"/>
  <c r="P75" i="3"/>
  <c r="H75" i="3"/>
  <c r="G75" i="3"/>
  <c r="O73" i="3"/>
  <c r="N73" i="3"/>
  <c r="M73" i="3"/>
  <c r="F73" i="3"/>
  <c r="Q72" i="3"/>
  <c r="O72" i="3"/>
  <c r="M72" i="3"/>
  <c r="H72" i="3"/>
  <c r="F72" i="3"/>
  <c r="H70" i="3"/>
  <c r="G70" i="3"/>
  <c r="F70" i="3"/>
  <c r="Q69" i="3"/>
  <c r="P69" i="3"/>
  <c r="H69" i="3"/>
  <c r="G69" i="3"/>
  <c r="O67" i="3"/>
  <c r="N67" i="3"/>
  <c r="M67" i="3"/>
  <c r="O66" i="3"/>
  <c r="N66" i="3"/>
  <c r="M66" i="3"/>
  <c r="F66" i="3"/>
  <c r="O65" i="3"/>
  <c r="N65" i="3"/>
  <c r="M65" i="3"/>
  <c r="F65" i="3"/>
  <c r="Q64" i="3"/>
  <c r="O64" i="3" s="1"/>
  <c r="M64" i="3"/>
  <c r="H64" i="3"/>
  <c r="F64" i="3" s="1"/>
  <c r="P62" i="3"/>
  <c r="H62" i="3"/>
  <c r="G62" i="3"/>
  <c r="Q61" i="3"/>
  <c r="P61" i="3"/>
  <c r="H61" i="3"/>
  <c r="G61" i="3"/>
  <c r="O58" i="3"/>
  <c r="N58" i="3"/>
  <c r="M58" i="3"/>
  <c r="O57" i="3"/>
  <c r="N57" i="3"/>
  <c r="M57" i="3"/>
  <c r="F57" i="3"/>
  <c r="O56" i="3"/>
  <c r="N56" i="3"/>
  <c r="M56" i="3"/>
  <c r="F56" i="3"/>
  <c r="Q55" i="3"/>
  <c r="O55" i="3" s="1"/>
  <c r="M55" i="3"/>
  <c r="H55" i="3"/>
  <c r="F55" i="3"/>
  <c r="D55" i="3"/>
  <c r="Q53" i="3"/>
  <c r="P53" i="3"/>
  <c r="O53" i="3" s="1"/>
  <c r="H53" i="3"/>
  <c r="G53" i="3"/>
  <c r="Q52" i="3"/>
  <c r="P52" i="3"/>
  <c r="H52" i="3"/>
  <c r="G52" i="3"/>
  <c r="O50" i="3"/>
  <c r="O49" i="3"/>
  <c r="M49" i="3"/>
  <c r="O48" i="3"/>
  <c r="F48" i="3"/>
  <c r="D48" i="3"/>
  <c r="O47" i="3"/>
  <c r="F47" i="3"/>
  <c r="D47" i="3"/>
  <c r="O46" i="3"/>
  <c r="F46" i="3"/>
  <c r="D46" i="3"/>
  <c r="O45" i="3"/>
  <c r="F45" i="3"/>
  <c r="D45" i="3"/>
  <c r="O44" i="3"/>
  <c r="F44" i="3"/>
  <c r="D44" i="3"/>
  <c r="O43" i="3"/>
  <c r="M43" i="3"/>
  <c r="F43" i="3"/>
  <c r="D43" i="3"/>
  <c r="O42" i="3"/>
  <c r="F42" i="3"/>
  <c r="D42" i="3"/>
  <c r="O41" i="3"/>
  <c r="M41" i="3"/>
  <c r="F41" i="3"/>
  <c r="D41" i="3"/>
  <c r="O40" i="3"/>
  <c r="F40" i="3"/>
  <c r="D40" i="3"/>
  <c r="O39" i="3"/>
  <c r="F39" i="3"/>
  <c r="D39" i="3"/>
  <c r="O38" i="3"/>
  <c r="F38" i="3"/>
  <c r="D38" i="3"/>
  <c r="O37" i="3"/>
  <c r="M37" i="3"/>
  <c r="F37" i="3"/>
  <c r="D37" i="3"/>
  <c r="O36" i="3"/>
  <c r="F36" i="3"/>
  <c r="E36" i="3"/>
  <c r="D36" i="3"/>
  <c r="O35" i="3"/>
  <c r="F35" i="3"/>
  <c r="D35" i="3"/>
  <c r="O34" i="3"/>
  <c r="M34" i="3"/>
  <c r="F34" i="3"/>
  <c r="D34" i="3"/>
  <c r="O33" i="3"/>
  <c r="M33" i="3"/>
  <c r="F33" i="3"/>
  <c r="D33" i="3"/>
  <c r="O32" i="3"/>
  <c r="M32" i="3"/>
  <c r="F32" i="3"/>
  <c r="D32" i="3"/>
  <c r="O31" i="3"/>
  <c r="M31" i="3"/>
  <c r="F31" i="3"/>
  <c r="D31" i="3"/>
  <c r="O30" i="3"/>
  <c r="M30" i="3"/>
  <c r="H30" i="3"/>
  <c r="F30" i="3"/>
  <c r="D30" i="3"/>
  <c r="Q28" i="3"/>
  <c r="O28" i="3" s="1"/>
  <c r="P28" i="3"/>
  <c r="H28" i="3"/>
  <c r="G28" i="3"/>
  <c r="G7" i="3" s="1"/>
  <c r="Q27" i="3"/>
  <c r="P27" i="3"/>
  <c r="H27" i="3"/>
  <c r="G27" i="3"/>
  <c r="O25" i="3"/>
  <c r="N25" i="3"/>
  <c r="M25" i="3"/>
  <c r="O24" i="3"/>
  <c r="N24" i="3"/>
  <c r="M24" i="3"/>
  <c r="O23" i="3"/>
  <c r="N23" i="3"/>
  <c r="M23" i="3"/>
  <c r="O22" i="3"/>
  <c r="M22" i="3"/>
  <c r="O21" i="3"/>
  <c r="N21" i="3"/>
  <c r="M21" i="3"/>
  <c r="O20" i="3"/>
  <c r="N20" i="3"/>
  <c r="M20" i="3"/>
  <c r="F20" i="3"/>
  <c r="E20" i="3"/>
  <c r="O19" i="3"/>
  <c r="N19" i="3"/>
  <c r="M19" i="3"/>
  <c r="F19" i="3"/>
  <c r="E19" i="3"/>
  <c r="O18" i="3"/>
  <c r="N18" i="3"/>
  <c r="M18" i="3"/>
  <c r="F18" i="3"/>
  <c r="E18" i="3"/>
  <c r="O17" i="3"/>
  <c r="N17" i="3"/>
  <c r="M17" i="3"/>
  <c r="H17" i="3"/>
  <c r="F17" i="3" s="1"/>
  <c r="M16" i="3"/>
  <c r="F16" i="3"/>
  <c r="E16" i="3"/>
  <c r="O15" i="3"/>
  <c r="M15" i="3"/>
  <c r="F15" i="3"/>
  <c r="Q13" i="3"/>
  <c r="P13" i="3"/>
  <c r="G13" i="3"/>
  <c r="H12" i="3"/>
  <c r="M40" i="3" l="1"/>
  <c r="E34" i="9"/>
  <c r="N64" i="3"/>
  <c r="N62" i="3" s="1"/>
  <c r="E23" i="8"/>
  <c r="E30" i="3" s="1"/>
  <c r="O17" i="8"/>
  <c r="E71" i="8"/>
  <c r="E13" i="8"/>
  <c r="F62" i="3"/>
  <c r="F53" i="3"/>
  <c r="F28" i="3"/>
  <c r="F13" i="3"/>
  <c r="O13" i="3"/>
  <c r="O70" i="3"/>
  <c r="P7" i="3"/>
  <c r="N30" i="3"/>
  <c r="E40" i="9"/>
  <c r="E28" i="9"/>
  <c r="N31" i="3"/>
  <c r="Q7" i="3"/>
  <c r="E86" i="9"/>
  <c r="N72" i="3"/>
  <c r="N70" i="3" s="1"/>
  <c r="N34" i="3"/>
  <c r="Q62" i="3"/>
  <c r="O62" i="3" s="1"/>
  <c r="E50" i="8"/>
  <c r="E61" i="8"/>
  <c r="E81" i="8"/>
  <c r="E13" i="9"/>
  <c r="E97" i="9"/>
  <c r="H13" i="3"/>
  <c r="H7" i="3" s="1"/>
  <c r="O76" i="3"/>
  <c r="O78" i="3"/>
  <c r="E31" i="3"/>
  <c r="E67" i="9"/>
  <c r="E28" i="3" l="1"/>
  <c r="N16" i="3"/>
  <c r="N13" i="3" s="1"/>
  <c r="N14" i="3" s="1"/>
  <c r="O14" i="3" s="1"/>
  <c r="E25" i="9"/>
  <c r="E10" i="8"/>
  <c r="E17" i="3"/>
  <c r="E13" i="3" s="1"/>
  <c r="E14" i="3" s="1"/>
  <c r="F14" i="3" s="1"/>
  <c r="E72" i="3"/>
  <c r="E70" i="3" s="1"/>
  <c r="E71" i="3" s="1"/>
  <c r="F71" i="3" s="1"/>
  <c r="E69" i="8"/>
  <c r="E21" i="8"/>
  <c r="N28" i="3"/>
  <c r="N29" i="3" s="1"/>
  <c r="O29" i="3" s="1"/>
  <c r="N63" i="3"/>
  <c r="O63" i="3" s="1"/>
  <c r="E29" i="3"/>
  <c r="F29" i="3" s="1"/>
  <c r="E10" i="9"/>
  <c r="E55" i="3"/>
  <c r="E53" i="3" s="1"/>
  <c r="E54" i="3" s="1"/>
  <c r="F54" i="3" s="1"/>
  <c r="E48" i="8"/>
  <c r="N78" i="3"/>
  <c r="N76" i="3" s="1"/>
  <c r="N77" i="3" s="1"/>
  <c r="O77" i="3" s="1"/>
  <c r="E95" i="9"/>
  <c r="E65" i="9"/>
  <c r="N55" i="3"/>
  <c r="N53" i="3" s="1"/>
  <c r="N54" i="3" s="1"/>
  <c r="O54" i="3" s="1"/>
  <c r="E78" i="3"/>
  <c r="E76" i="3" s="1"/>
  <c r="E77" i="3" s="1"/>
  <c r="F77" i="3" s="1"/>
  <c r="E79" i="8"/>
  <c r="N71" i="3"/>
  <c r="O71" i="3" s="1"/>
  <c r="E59" i="8"/>
  <c r="E64" i="3"/>
  <c r="E62" i="3" s="1"/>
  <c r="E63" i="3" l="1"/>
  <c r="F63" i="3" s="1"/>
  <c r="E7" i="3"/>
  <c r="E2" i="8"/>
  <c r="F7" i="3" s="1"/>
  <c r="E2" i="9"/>
  <c r="O7" i="3" s="1"/>
  <c r="N7" i="3"/>
  <c r="O9" i="3" l="1"/>
  <c r="Q9" i="3" s="1"/>
  <c r="N8" i="3"/>
  <c r="O8" i="3" s="1"/>
  <c r="F9" i="3"/>
  <c r="N9" i="3"/>
  <c r="E8" i="3"/>
  <c r="F8" i="3" s="1"/>
</calcChain>
</file>

<file path=xl/sharedStrings.xml><?xml version="1.0" encoding="utf-8"?>
<sst xmlns="http://schemas.openxmlformats.org/spreadsheetml/2006/main" count="327" uniqueCount="174">
  <si>
    <t>AFA BALOO</t>
  </si>
  <si>
    <t>Pressupost anual - INGRESSOS 2022-2023</t>
  </si>
  <si>
    <t>Pressupost</t>
  </si>
  <si>
    <t>Real</t>
  </si>
  <si>
    <t>Desembre</t>
  </si>
  <si>
    <t>Agost</t>
  </si>
  <si>
    <t>TOTAL INGRESSOS</t>
  </si>
  <si>
    <t>TOTAL DESPESES</t>
  </si>
  <si>
    <t>ROMANENT</t>
  </si>
  <si>
    <t>VARIACIÓN INGRESSOS - DESPESES</t>
  </si>
  <si>
    <t>DEUTA pendent</t>
  </si>
  <si>
    <t>Diferencia</t>
  </si>
  <si>
    <t>Agosto</t>
  </si>
  <si>
    <t>Comisió Económica</t>
  </si>
  <si>
    <t>▼ Pon el concepto</t>
  </si>
  <si>
    <t>Quotes Activitats Escola</t>
  </si>
  <si>
    <t>Venda llibres text</t>
  </si>
  <si>
    <t>Quotes AFA (30% del total)</t>
  </si>
  <si>
    <t>Altres Ingressos (subvenciones)</t>
  </si>
  <si>
    <t>Lotería</t>
  </si>
  <si>
    <t>Interessos</t>
  </si>
  <si>
    <t>Comissió d'Extraescolars</t>
  </si>
  <si>
    <t>Comissió Escola de Pares</t>
  </si>
  <si>
    <t>GAF</t>
  </si>
  <si>
    <t>Altres Ingressos y subvencions</t>
  </si>
  <si>
    <t>Comissió de Festes</t>
  </si>
  <si>
    <t>Quotes serveis (15% del total)</t>
  </si>
  <si>
    <t>Altres Ingressos  y subvenciones</t>
  </si>
  <si>
    <t>Venda de Samarretes</t>
  </si>
  <si>
    <t>Comissió Comunicacions</t>
  </si>
  <si>
    <t>Quotes serveis (5% del total)</t>
  </si>
  <si>
    <t>Comissió de Menjador</t>
  </si>
  <si>
    <t>Quotes AFA</t>
  </si>
  <si>
    <t>Sou Secretaria</t>
  </si>
  <si>
    <t>incluir parcial a dic</t>
  </si>
  <si>
    <t>Incluir parcial a Ago</t>
  </si>
  <si>
    <t>TOTAL</t>
  </si>
  <si>
    <t>QUOTA</t>
  </si>
  <si>
    <t>Nº FAMILIAS</t>
  </si>
  <si>
    <t>MESOS</t>
  </si>
  <si>
    <t>QUOTA AFA</t>
  </si>
  <si>
    <t>número alumnos</t>
  </si>
  <si>
    <t>import llibes</t>
  </si>
  <si>
    <t>total</t>
  </si>
  <si>
    <t>i3</t>
  </si>
  <si>
    <t>i4</t>
  </si>
  <si>
    <t>COMISSIÓ ECONÓMICA</t>
  </si>
  <si>
    <t>i5</t>
  </si>
  <si>
    <t>QUANTITAT</t>
  </si>
  <si>
    <t>450 butlletes</t>
  </si>
  <si>
    <t>Quota Act. Comple (PLÁSTICA)</t>
  </si>
  <si>
    <t>ALUMNOS</t>
  </si>
  <si>
    <t>MESES</t>
  </si>
  <si>
    <t>QUOTA ACTIVITATS EXTRAESCOLARS</t>
  </si>
  <si>
    <t>INSCRIPCIONS</t>
  </si>
  <si>
    <t>PARCIAL</t>
  </si>
  <si>
    <t>hem de fer una aproximació de ingres</t>
  </si>
  <si>
    <t>NATACIÓ PREESCOLAR</t>
  </si>
  <si>
    <t>NATACIÓ PRIMÀRIA</t>
  </si>
  <si>
    <t>STREET DANCE</t>
  </si>
  <si>
    <t>JUDO (GRANS)</t>
  </si>
  <si>
    <t>FUTBOL PLAY</t>
  </si>
  <si>
    <t>PATINATGE</t>
  </si>
  <si>
    <t>JUDO (MITJANS)</t>
  </si>
  <si>
    <t>LABORATORI D'ARTS</t>
  </si>
  <si>
    <t>TEATRE</t>
  </si>
  <si>
    <t>BALLEM</t>
  </si>
  <si>
    <t>ATELIER INFANTIL</t>
  </si>
  <si>
    <t>PRE-ESPORT INFANTIL</t>
  </si>
  <si>
    <t xml:space="preserve">RODA D'ESPORTS </t>
  </si>
  <si>
    <t>ROBÒTICA</t>
  </si>
  <si>
    <t>ESCACS</t>
  </si>
  <si>
    <t>SAT 16:30 a 17:30</t>
  </si>
  <si>
    <t>PREU NO DECIDIT però 20€ es raonable</t>
  </si>
  <si>
    <t>SAT Tardes Extra</t>
  </si>
  <si>
    <t>ESCOLA DE PARES</t>
  </si>
  <si>
    <t>Dessembre</t>
  </si>
  <si>
    <t>Quotes AFA (15% del total)</t>
  </si>
  <si>
    <t>TOTAL ALTRES INGRESSOS</t>
  </si>
  <si>
    <t>GRUP DE CRIANÇA</t>
  </si>
  <si>
    <t>MEMBRES</t>
  </si>
  <si>
    <t>SESSIONS</t>
  </si>
  <si>
    <t>SUBVENCIÓ GRUP DE CRIANÇA</t>
  </si>
  <si>
    <t>COMISSIÓ DE FESTES</t>
  </si>
  <si>
    <t>Venda Samarretes</t>
  </si>
  <si>
    <t>COMISSIÓ COMUNICACIONS</t>
  </si>
  <si>
    <t>Quotes AFA (5% del total)</t>
  </si>
  <si>
    <t>COMISSIÓ MENJADOR</t>
  </si>
  <si>
    <t>SOU SECRETARIA</t>
  </si>
  <si>
    <t>SOU PLÀSTICA</t>
  </si>
  <si>
    <t>COMENTARIS</t>
  </si>
  <si>
    <t xml:space="preserve">Sou Plàstica </t>
  </si>
  <si>
    <t>Sou Secretaria (30% del total)</t>
  </si>
  <si>
    <t>Llibres de text</t>
  </si>
  <si>
    <t>Biblioteca</t>
  </si>
  <si>
    <t>Manteniment ordinadors</t>
  </si>
  <si>
    <t>Material oficina</t>
  </si>
  <si>
    <t>Quotes associacions (FAPAC)</t>
  </si>
  <si>
    <t>Aportació a l'escola</t>
  </si>
  <si>
    <t>Loteria</t>
  </si>
  <si>
    <t>COMISSIONS</t>
  </si>
  <si>
    <t>meses</t>
  </si>
  <si>
    <t>Comissions La Caixa</t>
  </si>
  <si>
    <t>aprox 180€/mes</t>
  </si>
  <si>
    <t>rebuts retornats. Haurien de tenir clara una xifra</t>
  </si>
  <si>
    <t>TOTAL ACTIVITATS EXTRAESCOLARS</t>
  </si>
  <si>
    <t>FACTURACIÓ PISCINA</t>
  </si>
  <si>
    <t>Nº ALUMNES</t>
  </si>
  <si>
    <t>Piscina Preescolar</t>
  </si>
  <si>
    <t>Piscina Primaria</t>
  </si>
  <si>
    <t>ACOMPANYAMENT NATACIÓ</t>
  </si>
  <si>
    <t>MONITORS</t>
  </si>
  <si>
    <t>Acompanyament Natació Preescolar</t>
  </si>
  <si>
    <t>Acompanyament Natació Primaria</t>
  </si>
  <si>
    <t>Sou Secretaria (15% del total)</t>
  </si>
  <si>
    <t>PREU</t>
  </si>
  <si>
    <t>GRUP D'ACOMPANYAMENT FAMILIAR</t>
  </si>
  <si>
    <t>ACOLLIDA GAF</t>
  </si>
  <si>
    <t>CADA SESSIÓ 2 H</t>
  </si>
  <si>
    <t>HORAS</t>
  </si>
  <si>
    <t>Organització Setmana de la Ciència</t>
  </si>
  <si>
    <t>Coral (quotas)</t>
  </si>
  <si>
    <t>Quotas coral que inclouen acollida</t>
  </si>
  <si>
    <t>Sou Secretaria (5% del total)</t>
  </si>
  <si>
    <t>REPARTIMENT QUOTA AFA</t>
  </si>
  <si>
    <t>Comisió Extraescolars</t>
  </si>
  <si>
    <t>Comisió Escola de Pares</t>
  </si>
  <si>
    <t>Comisió Festes</t>
  </si>
  <si>
    <t>Comisió Comunicació</t>
  </si>
  <si>
    <t>Comisió Menajdor</t>
  </si>
  <si>
    <t>INGRESSOS</t>
  </si>
  <si>
    <t>DESPESES</t>
  </si>
  <si>
    <t>DIFERÈNCIA</t>
  </si>
  <si>
    <t>2015-2016</t>
  </si>
  <si>
    <t>CONSOLIDADO</t>
  </si>
  <si>
    <t>2016-2017</t>
  </si>
  <si>
    <t>2017-2018</t>
  </si>
  <si>
    <t>2018-2019</t>
  </si>
  <si>
    <t>2019-2020</t>
  </si>
  <si>
    <t>2020-2021</t>
  </si>
  <si>
    <t>factures 3t</t>
  </si>
  <si>
    <t>irpf 3t</t>
  </si>
  <si>
    <t>factures 4t</t>
  </si>
  <si>
    <t>irpf 4t</t>
  </si>
  <si>
    <t>factures 1t 2023</t>
  </si>
  <si>
    <t>irpf 1t 2023</t>
  </si>
  <si>
    <t>factures 2t 2023</t>
  </si>
  <si>
    <t xml:space="preserve">irpf 2t 2023 </t>
  </si>
  <si>
    <t>***acollides reunions escola 276,25</t>
  </si>
  <si>
    <t>COMPRO BUTLLETES 1110</t>
  </si>
  <si>
    <t>RETORN PREMI 648</t>
  </si>
  <si>
    <t>LOTERIA</t>
  </si>
  <si>
    <t>QUOTA SOCIALITZACIÓ</t>
  </si>
  <si>
    <t>QUOTA SOCIALITZACIÓ REBUTS TORNATS</t>
  </si>
  <si>
    <t>2022-2023</t>
  </si>
  <si>
    <r>
      <t xml:space="preserve">SAM-Acollida </t>
    </r>
    <r>
      <rPr>
        <sz val="10"/>
        <color rgb="FFC00000"/>
        <rFont val="Tahoma"/>
        <charset val="134"/>
      </rPr>
      <t>(7:30 a 9:00 3 monitors)</t>
    </r>
  </si>
  <si>
    <t>Ingressos 1110€</t>
  </si>
  <si>
    <t>Recaptats 1448€</t>
  </si>
  <si>
    <t>XERRADA</t>
  </si>
  <si>
    <t>Festa de la Ciència</t>
  </si>
  <si>
    <t>Trasllat Ós Baloo</t>
  </si>
  <si>
    <t>SUBVENCIÓ XERRADES</t>
  </si>
  <si>
    <t>Subvenció Colla Gegantera</t>
  </si>
  <si>
    <t>Compra Samarretes</t>
  </si>
  <si>
    <t>Factures activitats científiques</t>
  </si>
  <si>
    <t>Rebuts tornats</t>
  </si>
  <si>
    <t>**Aportació Festa Major 200€</t>
  </si>
  <si>
    <t>*** Clauers comiats</t>
  </si>
  <si>
    <t xml:space="preserve">Festa Major + Acollides reunions + clauers comiats </t>
  </si>
  <si>
    <t>ha de ser la mateixa a ingressos que a despeses</t>
  </si>
  <si>
    <t>ACOLLIDES GAF</t>
  </si>
  <si>
    <t>Manteniment</t>
  </si>
  <si>
    <t>2021-2022</t>
  </si>
  <si>
    <t>Pressupost anual - DESPESES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</si>
</sst>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€&quot;"/>
    <numFmt numFmtId="166" formatCode="#,##0.00\ &quot;€&quot;"/>
    <numFmt numFmtId="168" formatCode="#,##0.0"/>
    <numFmt numFmtId="171" formatCode="_-* #,##0.00\ [$€-C0A]_-;\-* #,##0.00\ [$€-C0A]_-;_-* &quot;-&quot;??\ [$€-C0A]_-;_-@_-"/>
    <numFmt numFmtId="172" formatCode="#,##0_ ;\-#,##0\ "/>
  </numFmts>
  <fonts count="46">
    <font>
      <sz val="10"/>
      <name val="MS Sans Serif"/>
      <charset val="134"/>
    </font>
    <font>
      <b/>
      <sz val="12"/>
      <name val="Segoe UI"/>
      <charset val="134"/>
    </font>
    <font>
      <b/>
      <sz val="10"/>
      <name val="Segoe UI"/>
      <charset val="134"/>
    </font>
    <font>
      <b/>
      <sz val="10"/>
      <color rgb="FFFFFFCC"/>
      <name val="Segoe UI"/>
      <charset val="134"/>
    </font>
    <font>
      <sz val="11"/>
      <color rgb="FFC00000"/>
      <name val="Tahoma"/>
      <charset val="134"/>
    </font>
    <font>
      <sz val="12"/>
      <name val="Tahoma"/>
      <charset val="134"/>
    </font>
    <font>
      <sz val="9"/>
      <color indexed="23"/>
      <name val="Tahoma"/>
      <charset val="134"/>
    </font>
    <font>
      <b/>
      <sz val="14"/>
      <name val="Segoe UI"/>
      <charset val="134"/>
    </font>
    <font>
      <sz val="12"/>
      <color indexed="23"/>
      <name val="Segoe UI"/>
      <charset val="134"/>
    </font>
    <font>
      <b/>
      <sz val="14"/>
      <color rgb="FFFFFFCC"/>
      <name val="Segoe UI"/>
      <charset val="134"/>
    </font>
    <font>
      <sz val="11"/>
      <name val="Tahoma"/>
      <charset val="134"/>
    </font>
    <font>
      <sz val="10"/>
      <name val="Tahoma"/>
      <charset val="134"/>
    </font>
    <font>
      <sz val="11"/>
      <color indexed="23"/>
      <name val="Segoe UI"/>
      <charset val="134"/>
    </font>
    <font>
      <sz val="11"/>
      <color theme="1"/>
      <name val="Tahoma"/>
      <charset val="134"/>
    </font>
    <font>
      <b/>
      <sz val="12"/>
      <color theme="1"/>
      <name val="Tahoma"/>
      <charset val="134"/>
    </font>
    <font>
      <sz val="10"/>
      <color rgb="FFC00000"/>
      <name val="Tahoma"/>
      <charset val="134"/>
    </font>
    <font>
      <sz val="9"/>
      <color theme="0" tint="-0.249977111117893"/>
      <name val="Tahoma"/>
      <charset val="134"/>
    </font>
    <font>
      <sz val="10"/>
      <color theme="0" tint="-0.249977111117893"/>
      <name val="Tahoma"/>
      <charset val="134"/>
    </font>
    <font>
      <b/>
      <sz val="11"/>
      <color theme="1"/>
      <name val="Tahoma"/>
      <charset val="134"/>
    </font>
    <font>
      <b/>
      <sz val="11"/>
      <color rgb="FFC00000"/>
      <name val="Tahoma"/>
      <charset val="134"/>
    </font>
    <font>
      <b/>
      <sz val="18"/>
      <color rgb="FFFFFFCC"/>
      <name val="Segoe UI"/>
      <charset val="134"/>
    </font>
    <font>
      <b/>
      <sz val="18"/>
      <color indexed="9"/>
      <name val="Segoe UI"/>
      <charset val="134"/>
    </font>
    <font>
      <sz val="11"/>
      <color theme="0" tint="-0.499984740745262"/>
      <name val="Segoe UI"/>
      <charset val="134"/>
    </font>
    <font>
      <sz val="10"/>
      <color indexed="23"/>
      <name val="Tahoma"/>
      <charset val="134"/>
    </font>
    <font>
      <b/>
      <sz val="14"/>
      <color indexed="9"/>
      <name val="Tahoma"/>
      <charset val="134"/>
    </font>
    <font>
      <b/>
      <sz val="14"/>
      <color theme="0"/>
      <name val="Segoe UI"/>
      <charset val="134"/>
    </font>
    <font>
      <sz val="11"/>
      <color indexed="23"/>
      <name val="Tahoma"/>
      <charset val="134"/>
    </font>
    <font>
      <sz val="11"/>
      <color indexed="10"/>
      <name val="Tahoma"/>
      <charset val="134"/>
    </font>
    <font>
      <sz val="9"/>
      <name val="Segoe UI"/>
      <charset val="134"/>
    </font>
    <font>
      <sz val="11"/>
      <color theme="1"/>
      <name val="Calibri"/>
      <charset val="134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b/>
      <sz val="12"/>
      <color theme="9" tint="0.79998168889431442"/>
      <name val="Segoe UI"/>
      <family val="2"/>
    </font>
    <font>
      <b/>
      <sz val="10"/>
      <name val="MS Sans Serif"/>
    </font>
    <font>
      <sz val="12"/>
      <name val="MS Sans Serif"/>
      <charset val="134"/>
    </font>
    <font>
      <b/>
      <sz val="12"/>
      <color rgb="FFFF0000"/>
      <name val="Segoe UI"/>
      <family val="2"/>
    </font>
    <font>
      <sz val="11"/>
      <color rgb="FFC00000"/>
      <name val="Tahoma"/>
      <family val="2"/>
    </font>
    <font>
      <sz val="10"/>
      <color rgb="FFC00000"/>
      <name val="Tahoma"/>
      <family val="2"/>
    </font>
    <font>
      <b/>
      <sz val="14"/>
      <color rgb="FFFFFFCC"/>
      <name val="Segoe UI"/>
      <family val="2"/>
    </font>
    <font>
      <sz val="12"/>
      <color indexed="23"/>
      <name val="Segoe UI"/>
      <family val="2"/>
    </font>
    <font>
      <sz val="11"/>
      <name val="Tahoma"/>
      <family val="2"/>
    </font>
    <font>
      <sz val="11"/>
      <color indexed="23"/>
      <name val="Tahoma"/>
      <family val="2"/>
    </font>
    <font>
      <sz val="11"/>
      <color rgb="FFFF0000"/>
      <name val="Tahoma"/>
      <family val="2"/>
    </font>
    <font>
      <b/>
      <sz val="11"/>
      <color rgb="FFFF0000"/>
      <name val="Tahoma"/>
      <family val="2"/>
    </font>
    <font>
      <b/>
      <sz val="12"/>
      <color theme="1"/>
      <name val="Segoe UI"/>
      <family val="2"/>
    </font>
    <font>
      <b/>
      <sz val="18"/>
      <color theme="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auto="1"/>
      </bottom>
      <diagonal/>
    </border>
    <border>
      <left style="thin">
        <color theme="5" tint="-0.24994659260841701"/>
      </left>
      <right style="thin">
        <color indexed="22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thin">
        <color theme="5" tint="-0.24994659260841701"/>
      </top>
      <bottom style="thin">
        <color auto="1"/>
      </bottom>
      <diagonal/>
    </border>
    <border>
      <left style="thin">
        <color rgb="FFC0C0C0"/>
      </left>
      <right/>
      <top/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22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3" fontId="0" fillId="0" borderId="0" applyFont="0">
      <alignment horizontal="right"/>
    </xf>
    <xf numFmtId="0" fontId="29" fillId="0" borderId="0"/>
    <xf numFmtId="9" fontId="31" fillId="0" borderId="0" applyFont="0" applyFill="0" applyBorder="0" applyAlignment="0" applyProtection="0"/>
    <xf numFmtId="3" fontId="30" fillId="0" borderId="0" applyFill="0" applyBorder="0">
      <alignment horizontal="right"/>
    </xf>
    <xf numFmtId="3" fontId="31" fillId="0" borderId="0" applyFont="0">
      <alignment horizontal="right"/>
    </xf>
  </cellStyleXfs>
  <cellXfs count="176">
    <xf numFmtId="3" fontId="0" fillId="0" borderId="0" xfId="0">
      <alignment horizontal="right"/>
    </xf>
    <xf numFmtId="3" fontId="1" fillId="4" borderId="0" xfId="0" applyFont="1" applyFill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/>
    </xf>
    <xf numFmtId="3" fontId="0" fillId="0" borderId="0" xfId="4" applyFont="1">
      <alignment horizontal="right"/>
    </xf>
    <xf numFmtId="9" fontId="1" fillId="0" borderId="8" xfId="4" applyNumberFormat="1" applyFont="1" applyBorder="1">
      <alignment horizontal="right"/>
    </xf>
    <xf numFmtId="9" fontId="1" fillId="0" borderId="10" xfId="4" applyNumberFormat="1" applyFont="1" applyBorder="1">
      <alignment horizontal="right"/>
    </xf>
    <xf numFmtId="9" fontId="1" fillId="0" borderId="13" xfId="4" applyNumberFormat="1" applyFont="1" applyBorder="1">
      <alignment horizontal="right"/>
    </xf>
    <xf numFmtId="9" fontId="1" fillId="0" borderId="14" xfId="4" applyNumberFormat="1" applyFont="1" applyBorder="1">
      <alignment horizontal="right"/>
    </xf>
    <xf numFmtId="3" fontId="4" fillId="7" borderId="15" xfId="4" applyFont="1" applyFill="1" applyBorder="1" applyAlignment="1" applyProtection="1">
      <alignment horizontal="right" vertical="center"/>
      <protection locked="0"/>
    </xf>
    <xf numFmtId="3" fontId="5" fillId="8" borderId="16" xfId="0" applyFont="1" applyFill="1" applyBorder="1" applyAlignment="1"/>
    <xf numFmtId="3" fontId="5" fillId="8" borderId="0" xfId="0" applyFont="1" applyFill="1" applyAlignment="1"/>
    <xf numFmtId="3" fontId="6" fillId="8" borderId="0" xfId="0" applyFont="1" applyFill="1" applyAlignment="1">
      <alignment horizontal="left" vertical="center"/>
    </xf>
    <xf numFmtId="3" fontId="7" fillId="4" borderId="0" xfId="0" applyFont="1" applyFill="1" applyAlignment="1">
      <alignment horizontal="center" vertical="center"/>
    </xf>
    <xf numFmtId="3" fontId="8" fillId="8" borderId="0" xfId="0" applyFont="1" applyFill="1" applyAlignment="1">
      <alignment horizontal="center" vertical="center"/>
    </xf>
    <xf numFmtId="166" fontId="7" fillId="2" borderId="19" xfId="0" applyNumberFormat="1" applyFont="1" applyFill="1" applyBorder="1" applyAlignment="1">
      <alignment horizontal="center" vertical="center"/>
    </xf>
    <xf numFmtId="171" fontId="10" fillId="0" borderId="20" xfId="2" applyNumberFormat="1" applyFont="1" applyFill="1" applyBorder="1" applyAlignment="1" applyProtection="1">
      <alignment horizontal="right" vertical="center"/>
    </xf>
    <xf numFmtId="172" fontId="10" fillId="0" borderId="20" xfId="2" applyNumberFormat="1" applyFont="1" applyFill="1" applyBorder="1" applyAlignment="1" applyProtection="1">
      <alignment horizontal="right" vertical="center"/>
    </xf>
    <xf numFmtId="3" fontId="5" fillId="8" borderId="21" xfId="0" applyFont="1" applyFill="1" applyBorder="1" applyAlignment="1"/>
    <xf numFmtId="3" fontId="5" fillId="8" borderId="22" xfId="0" applyFont="1" applyFill="1" applyBorder="1" applyAlignment="1"/>
    <xf numFmtId="3" fontId="6" fillId="8" borderId="22" xfId="0" applyFont="1" applyFill="1" applyBorder="1" applyAlignment="1">
      <alignment vertical="top"/>
    </xf>
    <xf numFmtId="3" fontId="11" fillId="8" borderId="22" xfId="0" applyFont="1" applyFill="1" applyBorder="1" applyAlignment="1">
      <alignment vertical="center"/>
    </xf>
    <xf numFmtId="3" fontId="11" fillId="8" borderId="0" xfId="0" applyFont="1" applyFill="1" applyAlignment="1"/>
    <xf numFmtId="3" fontId="5" fillId="8" borderId="0" xfId="0" applyFont="1" applyFill="1" applyAlignment="1">
      <alignment vertical="center"/>
    </xf>
    <xf numFmtId="168" fontId="12" fillId="8" borderId="0" xfId="0" applyNumberFormat="1" applyFont="1" applyFill="1" applyAlignment="1">
      <alignment vertical="center"/>
    </xf>
    <xf numFmtId="3" fontId="10" fillId="2" borderId="15" xfId="0" applyFont="1" applyFill="1" applyBorder="1" applyAlignment="1" applyProtection="1">
      <alignment horizontal="right" vertical="center"/>
      <protection locked="0"/>
    </xf>
    <xf numFmtId="166" fontId="4" fillId="2" borderId="23" xfId="0" applyNumberFormat="1" applyFont="1" applyFill="1" applyBorder="1" applyAlignment="1">
      <alignment horizontal="right" vertical="center"/>
    </xf>
    <xf numFmtId="3" fontId="13" fillId="2" borderId="15" xfId="0" applyFont="1" applyFill="1" applyBorder="1" applyAlignment="1">
      <alignment horizontal="right" vertical="center"/>
    </xf>
    <xf numFmtId="3" fontId="4" fillId="2" borderId="15" xfId="0" applyFont="1" applyFill="1" applyBorder="1" applyAlignment="1" applyProtection="1">
      <alignment horizontal="right" vertical="center"/>
      <protection locked="0"/>
    </xf>
    <xf numFmtId="166" fontId="4" fillId="7" borderId="23" xfId="0" applyNumberFormat="1" applyFont="1" applyFill="1" applyBorder="1" applyAlignment="1">
      <alignment horizontal="right" vertical="center"/>
    </xf>
    <xf numFmtId="166" fontId="4" fillId="9" borderId="23" xfId="0" applyNumberFormat="1" applyFont="1" applyFill="1" applyBorder="1" applyAlignment="1">
      <alignment horizontal="right" vertical="center"/>
    </xf>
    <xf numFmtId="166" fontId="4" fillId="2" borderId="15" xfId="0" applyNumberFormat="1" applyFont="1" applyFill="1" applyBorder="1" applyAlignment="1">
      <alignment horizontal="right" vertical="center"/>
    </xf>
    <xf numFmtId="166" fontId="4" fillId="0" borderId="15" xfId="0" applyNumberFormat="1" applyFont="1" applyBorder="1" applyAlignment="1" applyProtection="1">
      <alignment horizontal="right" vertical="center"/>
      <protection locked="0"/>
    </xf>
    <xf numFmtId="3" fontId="4" fillId="0" borderId="15" xfId="0" applyFont="1" applyBorder="1" applyAlignment="1" applyProtection="1">
      <alignment horizontal="right" vertical="center"/>
      <protection locked="0"/>
    </xf>
    <xf numFmtId="3" fontId="6" fillId="8" borderId="0" xfId="0" applyFont="1" applyFill="1" applyAlignment="1">
      <alignment vertical="top"/>
    </xf>
    <xf numFmtId="3" fontId="11" fillId="8" borderId="0" xfId="0" applyFont="1" applyFill="1" applyAlignment="1">
      <alignment vertical="center"/>
    </xf>
    <xf numFmtId="3" fontId="4" fillId="2" borderId="15" xfId="0" applyFont="1" applyFill="1" applyBorder="1" applyAlignment="1">
      <alignment horizontal="right" vertical="center"/>
    </xf>
    <xf numFmtId="3" fontId="11" fillId="8" borderId="26" xfId="0" applyFont="1" applyFill="1" applyBorder="1" applyAlignment="1"/>
    <xf numFmtId="3" fontId="11" fillId="8" borderId="27" xfId="0" applyFont="1" applyFill="1" applyBorder="1" applyAlignment="1"/>
    <xf numFmtId="3" fontId="0" fillId="0" borderId="0" xfId="0" applyAlignment="1"/>
    <xf numFmtId="166" fontId="4" fillId="10" borderId="15" xfId="0" applyNumberFormat="1" applyFont="1" applyFill="1" applyBorder="1" applyAlignment="1">
      <alignment horizontal="right" vertical="center"/>
    </xf>
    <xf numFmtId="3" fontId="13" fillId="2" borderId="15" xfId="0" applyFont="1" applyFill="1" applyBorder="1" applyAlignment="1" applyProtection="1">
      <alignment horizontal="right" vertical="center"/>
      <protection locked="0"/>
    </xf>
    <xf numFmtId="3" fontId="8" fillId="0" borderId="29" xfId="0" applyFont="1" applyBorder="1" applyAlignment="1">
      <alignment horizontal="center" vertical="center"/>
    </xf>
    <xf numFmtId="3" fontId="8" fillId="0" borderId="30" xfId="0" applyFont="1" applyBorder="1" applyAlignment="1">
      <alignment horizontal="center" vertical="center"/>
    </xf>
    <xf numFmtId="3" fontId="15" fillId="7" borderId="15" xfId="0" applyFont="1" applyFill="1" applyBorder="1" applyAlignment="1" applyProtection="1">
      <alignment horizontal="right" vertical="center"/>
      <protection locked="0"/>
    </xf>
    <xf numFmtId="3" fontId="4" fillId="7" borderId="15" xfId="0" applyFont="1" applyFill="1" applyBorder="1" applyAlignment="1" applyProtection="1">
      <alignment horizontal="right" vertical="center"/>
      <protection locked="0"/>
    </xf>
    <xf numFmtId="3" fontId="8" fillId="0" borderId="32" xfId="0" applyFont="1" applyBorder="1" applyAlignment="1">
      <alignment horizontal="center" vertical="center"/>
    </xf>
    <xf numFmtId="3" fontId="8" fillId="0" borderId="33" xfId="0" applyFont="1" applyBorder="1" applyAlignment="1">
      <alignment horizontal="center" vertical="center"/>
    </xf>
    <xf numFmtId="166" fontId="4" fillId="7" borderId="15" xfId="0" applyNumberFormat="1" applyFont="1" applyFill="1" applyBorder="1" applyAlignment="1">
      <alignment horizontal="right" vertical="center"/>
    </xf>
    <xf numFmtId="171" fontId="10" fillId="11" borderId="20" xfId="2" applyNumberFormat="1" applyFont="1" applyFill="1" applyBorder="1" applyAlignment="1" applyProtection="1">
      <alignment horizontal="right" vertical="center"/>
    </xf>
    <xf numFmtId="172" fontId="10" fillId="11" borderId="20" xfId="2" applyNumberFormat="1" applyFont="1" applyFill="1" applyBorder="1" applyAlignment="1" applyProtection="1">
      <alignment horizontal="right" vertical="center"/>
    </xf>
    <xf numFmtId="166" fontId="4" fillId="0" borderId="15" xfId="0" applyNumberFormat="1" applyFont="1" applyBorder="1" applyAlignment="1">
      <alignment horizontal="right" vertical="center"/>
    </xf>
    <xf numFmtId="171" fontId="8" fillId="8" borderId="0" xfId="0" applyNumberFormat="1" applyFont="1" applyFill="1" applyAlignment="1">
      <alignment horizontal="center" vertical="center"/>
    </xf>
    <xf numFmtId="3" fontId="16" fillId="8" borderId="22" xfId="0" applyFont="1" applyFill="1" applyBorder="1" applyAlignment="1">
      <alignment horizontal="center" vertical="center"/>
    </xf>
    <xf numFmtId="3" fontId="17" fillId="8" borderId="22" xfId="0" applyFont="1" applyFill="1" applyBorder="1" applyAlignment="1">
      <alignment horizontal="center" vertical="center"/>
    </xf>
    <xf numFmtId="166" fontId="4" fillId="9" borderId="15" xfId="0" applyNumberFormat="1" applyFont="1" applyFill="1" applyBorder="1" applyAlignment="1" applyProtection="1">
      <alignment horizontal="right" vertical="center"/>
      <protection locked="0"/>
    </xf>
    <xf numFmtId="3" fontId="18" fillId="6" borderId="15" xfId="0" applyFont="1" applyFill="1" applyBorder="1" applyAlignment="1" applyProtection="1">
      <alignment horizontal="right" vertical="center"/>
      <protection locked="0"/>
    </xf>
    <xf numFmtId="166" fontId="19" fillId="6" borderId="15" xfId="0" applyNumberFormat="1" applyFont="1" applyFill="1" applyBorder="1" applyAlignment="1">
      <alignment horizontal="right" vertical="center"/>
    </xf>
    <xf numFmtId="172" fontId="10" fillId="11" borderId="27" xfId="2" applyNumberFormat="1" applyFont="1" applyFill="1" applyBorder="1" applyAlignment="1" applyProtection="1">
      <alignment horizontal="right" vertical="center"/>
    </xf>
    <xf numFmtId="166" fontId="4" fillId="2" borderId="15" xfId="0" applyNumberFormat="1" applyFont="1" applyFill="1" applyBorder="1" applyAlignment="1" applyProtection="1">
      <alignment horizontal="right" vertical="center"/>
      <protection locked="0"/>
    </xf>
    <xf numFmtId="3" fontId="8" fillId="8" borderId="0" xfId="0" applyFont="1" applyFill="1" applyAlignment="1">
      <alignment horizontal="left" vertical="center"/>
    </xf>
    <xf numFmtId="3" fontId="8" fillId="8" borderId="27" xfId="0" applyFont="1" applyFill="1" applyBorder="1" applyAlignment="1">
      <alignment horizontal="left" vertical="center"/>
    </xf>
    <xf numFmtId="166" fontId="0" fillId="0" borderId="0" xfId="0" applyNumberFormat="1">
      <alignment horizontal="right"/>
    </xf>
    <xf numFmtId="166" fontId="4" fillId="2" borderId="35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horizontal="right" vertical="center"/>
    </xf>
    <xf numFmtId="3" fontId="11" fillId="0" borderId="0" xfId="0" applyFont="1" applyAlignment="1"/>
    <xf numFmtId="3" fontId="11" fillId="0" borderId="0" xfId="0" applyFont="1" applyAlignment="1">
      <alignment horizontal="center"/>
    </xf>
    <xf numFmtId="3" fontId="11" fillId="12" borderId="36" xfId="0" applyFont="1" applyFill="1" applyBorder="1" applyAlignment="1">
      <alignment horizontal="center"/>
    </xf>
    <xf numFmtId="49" fontId="20" fillId="12" borderId="37" xfId="0" applyNumberFormat="1" applyFont="1" applyFill="1" applyBorder="1" applyAlignment="1">
      <alignment vertical="center"/>
    </xf>
    <xf numFmtId="49" fontId="20" fillId="12" borderId="37" xfId="0" applyNumberFormat="1" applyFont="1" applyFill="1" applyBorder="1" applyAlignment="1">
      <alignment horizontal="center" vertical="center"/>
    </xf>
    <xf numFmtId="0" fontId="21" fillId="12" borderId="37" xfId="0" applyNumberFormat="1" applyFont="1" applyFill="1" applyBorder="1" applyAlignment="1">
      <alignment horizontal="center" vertical="center"/>
    </xf>
    <xf numFmtId="3" fontId="11" fillId="12" borderId="38" xfId="0" applyFont="1" applyFill="1" applyBorder="1" applyAlignment="1">
      <alignment horizontal="center"/>
    </xf>
    <xf numFmtId="49" fontId="20" fillId="12" borderId="39" xfId="0" applyNumberFormat="1" applyFont="1" applyFill="1" applyBorder="1" applyAlignment="1">
      <alignment vertical="center"/>
    </xf>
    <xf numFmtId="49" fontId="20" fillId="12" borderId="39" xfId="0" applyNumberFormat="1" applyFont="1" applyFill="1" applyBorder="1" applyAlignment="1">
      <alignment horizontal="center" vertical="center"/>
    </xf>
    <xf numFmtId="0" fontId="21" fillId="12" borderId="39" xfId="0" applyNumberFormat="1" applyFont="1" applyFill="1" applyBorder="1" applyAlignment="1">
      <alignment horizontal="center" vertical="center"/>
    </xf>
    <xf numFmtId="3" fontId="11" fillId="4" borderId="0" xfId="0" applyFont="1" applyFill="1" applyAlignment="1"/>
    <xf numFmtId="49" fontId="9" fillId="5" borderId="1" xfId="0" applyNumberFormat="1" applyFont="1" applyFill="1" applyBorder="1" applyAlignment="1">
      <alignment horizontal="center" vertical="center"/>
    </xf>
    <xf numFmtId="166" fontId="7" fillId="2" borderId="40" xfId="0" applyNumberFormat="1" applyFont="1" applyFill="1" applyBorder="1" applyAlignment="1">
      <alignment horizontal="center" vertical="center"/>
    </xf>
    <xf numFmtId="166" fontId="10" fillId="11" borderId="20" xfId="0" applyNumberFormat="1" applyFont="1" applyFill="1" applyBorder="1" applyAlignment="1">
      <alignment horizontal="right" vertical="center"/>
    </xf>
    <xf numFmtId="166" fontId="22" fillId="4" borderId="0" xfId="0" applyNumberFormat="1" applyFont="1" applyFill="1" applyAlignment="1">
      <alignment horizontal="right" vertical="center"/>
    </xf>
    <xf numFmtId="9" fontId="22" fillId="4" borderId="0" xfId="2" applyFont="1" applyFill="1" applyBorder="1" applyAlignment="1" applyProtection="1">
      <alignment horizontal="right" vertical="center"/>
    </xf>
    <xf numFmtId="3" fontId="11" fillId="4" borderId="41" xfId="0" applyFont="1" applyFill="1" applyBorder="1" applyAlignment="1"/>
    <xf numFmtId="3" fontId="23" fillId="8" borderId="0" xfId="0" applyFont="1" applyFill="1" applyAlignment="1">
      <alignment vertical="top"/>
    </xf>
    <xf numFmtId="3" fontId="11" fillId="8" borderId="16" xfId="0" applyFont="1" applyFill="1" applyBorder="1" applyAlignment="1">
      <alignment vertical="center"/>
    </xf>
    <xf numFmtId="3" fontId="7" fillId="8" borderId="0" xfId="0" applyFont="1" applyFill="1" applyAlignment="1">
      <alignment horizontal="center" vertical="center"/>
    </xf>
    <xf numFmtId="3" fontId="24" fillId="0" borderId="0" xfId="0" applyFont="1" applyAlignment="1">
      <alignment vertical="center"/>
    </xf>
    <xf numFmtId="3" fontId="25" fillId="13" borderId="42" xfId="0" applyFont="1" applyFill="1" applyBorder="1" applyAlignment="1">
      <alignment horizontal="center" vertical="center"/>
    </xf>
    <xf numFmtId="3" fontId="25" fillId="13" borderId="43" xfId="0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71" fontId="10" fillId="11" borderId="44" xfId="0" applyNumberFormat="1" applyFont="1" applyFill="1" applyBorder="1" applyAlignment="1">
      <alignment horizontal="right" vertical="center"/>
    </xf>
    <xf numFmtId="3" fontId="5" fillId="8" borderId="16" xfId="0" applyFont="1" applyFill="1" applyBorder="1" applyAlignment="1">
      <alignment vertical="center"/>
    </xf>
    <xf numFmtId="168" fontId="26" fillId="8" borderId="0" xfId="0" applyNumberFormat="1" applyFont="1" applyFill="1" applyAlignment="1">
      <alignment vertical="center"/>
    </xf>
    <xf numFmtId="10" fontId="26" fillId="8" borderId="0" xfId="2" applyNumberFormat="1" applyFont="1" applyFill="1" applyBorder="1" applyAlignment="1" applyProtection="1">
      <alignment vertical="center"/>
    </xf>
    <xf numFmtId="3" fontId="27" fillId="8" borderId="0" xfId="0" applyFont="1" applyFill="1" applyAlignment="1">
      <alignment horizontal="right" vertical="center"/>
    </xf>
    <xf numFmtId="3" fontId="4" fillId="6" borderId="15" xfId="0" applyFont="1" applyFill="1" applyBorder="1" applyAlignment="1">
      <alignment horizontal="right" vertical="center"/>
    </xf>
    <xf numFmtId="166" fontId="4" fillId="6" borderId="15" xfId="0" applyNumberFormat="1" applyFont="1" applyFill="1" applyBorder="1" applyAlignment="1">
      <alignment horizontal="right" vertical="center"/>
    </xf>
    <xf numFmtId="3" fontId="26" fillId="8" borderId="0" xfId="0" applyFont="1" applyFill="1" applyAlignment="1">
      <alignment vertical="top"/>
    </xf>
    <xf numFmtId="171" fontId="10" fillId="11" borderId="20" xfId="0" applyNumberFormat="1" applyFont="1" applyFill="1" applyBorder="1" applyAlignment="1">
      <alignment horizontal="right" vertical="center"/>
    </xf>
    <xf numFmtId="3" fontId="11" fillId="0" borderId="27" xfId="0" applyFont="1" applyBorder="1" applyAlignment="1"/>
    <xf numFmtId="9" fontId="26" fillId="8" borderId="0" xfId="2" applyFont="1" applyFill="1" applyBorder="1" applyAlignment="1" applyProtection="1">
      <alignment vertical="center"/>
    </xf>
    <xf numFmtId="3" fontId="13" fillId="6" borderId="15" xfId="0" applyFont="1" applyFill="1" applyBorder="1" applyAlignment="1">
      <alignment horizontal="right" vertical="center"/>
    </xf>
    <xf numFmtId="49" fontId="1" fillId="14" borderId="1" xfId="0" applyNumberFormat="1" applyFont="1" applyFill="1" applyBorder="1" applyAlignment="1">
      <alignment horizontal="center" vertical="center" wrapText="1"/>
    </xf>
    <xf numFmtId="166" fontId="1" fillId="11" borderId="0" xfId="0" applyNumberFormat="1" applyFont="1" applyFill="1" applyAlignment="1">
      <alignment horizontal="right" vertical="center"/>
    </xf>
    <xf numFmtId="3" fontId="28" fillId="4" borderId="0" xfId="0" applyFont="1" applyFill="1" applyAlignment="1">
      <alignment horizontal="center" vertical="center"/>
    </xf>
    <xf numFmtId="9" fontId="12" fillId="8" borderId="0" xfId="2" applyFont="1" applyFill="1" applyBorder="1" applyAlignment="1" applyProtection="1">
      <alignment vertical="center"/>
    </xf>
    <xf numFmtId="49" fontId="20" fillId="12" borderId="45" xfId="0" applyNumberFormat="1" applyFont="1" applyFill="1" applyBorder="1" applyAlignment="1">
      <alignment horizontal="center" vertical="center"/>
    </xf>
    <xf numFmtId="3" fontId="11" fillId="8" borderId="46" xfId="0" applyFont="1" applyFill="1" applyBorder="1" applyAlignment="1"/>
    <xf numFmtId="49" fontId="20" fillId="12" borderId="47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Alignment="1">
      <alignment horizontal="right" vertical="center"/>
    </xf>
    <xf numFmtId="4" fontId="0" fillId="0" borderId="0" xfId="0" applyNumberFormat="1">
      <alignment horizontal="right"/>
    </xf>
    <xf numFmtId="166" fontId="4" fillId="4" borderId="15" xfId="0" applyNumberFormat="1" applyFont="1" applyFill="1" applyBorder="1" applyAlignment="1">
      <alignment horizontal="right" vertical="center"/>
    </xf>
    <xf numFmtId="166" fontId="15" fillId="0" borderId="15" xfId="0" applyNumberFormat="1" applyFont="1" applyBorder="1" applyAlignment="1" applyProtection="1">
      <alignment horizontal="right" vertical="center"/>
      <protection locked="0"/>
    </xf>
    <xf numFmtId="3" fontId="32" fillId="15" borderId="0" xfId="0" applyFont="1" applyFill="1" applyAlignment="1">
      <alignment horizontal="center"/>
    </xf>
    <xf numFmtId="49" fontId="32" fillId="5" borderId="1" xfId="0" applyNumberFormat="1" applyFont="1" applyFill="1" applyBorder="1" applyAlignment="1">
      <alignment horizontal="center" vertical="center"/>
    </xf>
    <xf numFmtId="3" fontId="34" fillId="0" borderId="0" xfId="0" applyFont="1">
      <alignment horizontal="right"/>
    </xf>
    <xf numFmtId="166" fontId="4" fillId="0" borderId="0" xfId="0" applyNumberFormat="1" applyFont="1">
      <alignment horizontal="right"/>
    </xf>
    <xf numFmtId="3" fontId="0" fillId="9" borderId="48" xfId="0" applyFill="1" applyBorder="1">
      <alignment horizontal="right"/>
    </xf>
    <xf numFmtId="164" fontId="33" fillId="9" borderId="48" xfId="0" applyNumberFormat="1" applyFont="1" applyFill="1" applyBorder="1">
      <alignment horizontal="right"/>
    </xf>
    <xf numFmtId="3" fontId="8" fillId="8" borderId="31" xfId="0" applyFont="1" applyFill="1" applyBorder="1" applyAlignment="1">
      <alignment horizontal="left" vertical="center"/>
    </xf>
    <xf numFmtId="3" fontId="8" fillId="8" borderId="34" xfId="0" applyFont="1" applyFill="1" applyBorder="1" applyAlignment="1">
      <alignment horizontal="left" vertical="center"/>
    </xf>
    <xf numFmtId="3" fontId="8" fillId="8" borderId="30" xfId="0" applyFont="1" applyFill="1" applyBorder="1" applyAlignment="1">
      <alignment horizontal="left" vertical="center"/>
    </xf>
    <xf numFmtId="166" fontId="35" fillId="6" borderId="2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Alignment="1">
      <alignment vertical="center"/>
    </xf>
    <xf numFmtId="3" fontId="36" fillId="0" borderId="15" xfId="0" applyFont="1" applyBorder="1" applyAlignment="1" applyProtection="1">
      <alignment horizontal="right" vertical="center"/>
      <protection locked="0"/>
    </xf>
    <xf numFmtId="2" fontId="36" fillId="2" borderId="15" xfId="0" applyNumberFormat="1" applyFont="1" applyFill="1" applyBorder="1" applyAlignment="1">
      <alignment horizontal="right" vertical="center"/>
    </xf>
    <xf numFmtId="166" fontId="36" fillId="2" borderId="15" xfId="0" applyNumberFormat="1" applyFont="1" applyFill="1" applyBorder="1" applyAlignment="1" applyProtection="1">
      <alignment horizontal="right" vertical="center"/>
      <protection locked="0"/>
    </xf>
    <xf numFmtId="3" fontId="36" fillId="7" borderId="15" xfId="0" applyFont="1" applyFill="1" applyBorder="1" applyAlignment="1" applyProtection="1">
      <alignment horizontal="right" vertical="center"/>
      <protection locked="0"/>
    </xf>
    <xf numFmtId="2" fontId="36" fillId="7" borderId="23" xfId="0" applyNumberFormat="1" applyFont="1" applyFill="1" applyBorder="1" applyAlignment="1">
      <alignment horizontal="right" vertical="center"/>
    </xf>
    <xf numFmtId="49" fontId="38" fillId="5" borderId="17" xfId="0" applyNumberFormat="1" applyFont="1" applyFill="1" applyBorder="1" applyAlignment="1" applyProtection="1">
      <alignment vertical="center" wrapText="1"/>
      <protection locked="0"/>
    </xf>
    <xf numFmtId="166" fontId="4" fillId="3" borderId="15" xfId="0" applyNumberFormat="1" applyFont="1" applyFill="1" applyBorder="1" applyAlignment="1">
      <alignment horizontal="right" vertical="center"/>
    </xf>
    <xf numFmtId="166" fontId="4" fillId="0" borderId="15" xfId="0" applyNumberFormat="1" applyFont="1" applyFill="1" applyBorder="1" applyAlignment="1" applyProtection="1">
      <alignment horizontal="right" vertical="center"/>
      <protection locked="0"/>
    </xf>
    <xf numFmtId="3" fontId="4" fillId="0" borderId="15" xfId="0" applyFont="1" applyFill="1" applyBorder="1" applyAlignment="1" applyProtection="1">
      <alignment horizontal="right" vertical="center"/>
      <protection locked="0"/>
    </xf>
    <xf numFmtId="166" fontId="4" fillId="3" borderId="23" xfId="0" applyNumberFormat="1" applyFont="1" applyFill="1" applyBorder="1" applyAlignment="1">
      <alignment horizontal="right" vertical="center"/>
    </xf>
    <xf numFmtId="166" fontId="4" fillId="0" borderId="15" xfId="0" applyNumberFormat="1" applyFont="1" applyFill="1" applyBorder="1" applyAlignment="1">
      <alignment horizontal="right" vertical="center"/>
    </xf>
    <xf numFmtId="3" fontId="40" fillId="0" borderId="0" xfId="0" applyFont="1">
      <alignment horizontal="right"/>
    </xf>
    <xf numFmtId="166" fontId="36" fillId="7" borderId="23" xfId="0" applyNumberFormat="1" applyFont="1" applyFill="1" applyBorder="1" applyAlignment="1">
      <alignment horizontal="right" vertical="center"/>
    </xf>
    <xf numFmtId="3" fontId="40" fillId="0" borderId="0" xfId="0" applyFont="1" applyAlignment="1"/>
    <xf numFmtId="3" fontId="41" fillId="0" borderId="0" xfId="0" applyFont="1" applyFill="1" applyBorder="1" applyAlignment="1">
      <alignment horizontal="left" vertical="center"/>
    </xf>
    <xf numFmtId="4" fontId="42" fillId="0" borderId="0" xfId="0" applyNumberFormat="1" applyFont="1">
      <alignment horizontal="right"/>
    </xf>
    <xf numFmtId="3" fontId="42" fillId="0" borderId="0" xfId="0" applyFont="1">
      <alignment horizontal="right"/>
    </xf>
    <xf numFmtId="3" fontId="43" fillId="0" borderId="49" xfId="0" applyFont="1" applyBorder="1">
      <alignment horizontal="right"/>
    </xf>
    <xf numFmtId="2" fontId="36" fillId="7" borderId="0" xfId="0" applyNumberFormat="1" applyFont="1" applyFill="1" applyBorder="1" applyAlignment="1">
      <alignment horizontal="right" vertical="center"/>
    </xf>
    <xf numFmtId="166" fontId="36" fillId="7" borderId="0" xfId="0" applyNumberFormat="1" applyFont="1" applyFill="1" applyBorder="1" applyAlignment="1">
      <alignment horizontal="right" vertical="center"/>
    </xf>
    <xf numFmtId="3" fontId="37" fillId="7" borderId="15" xfId="0" applyFont="1" applyFill="1" applyBorder="1" applyAlignment="1" applyProtection="1">
      <alignment horizontal="right" vertical="center"/>
      <protection locked="0"/>
    </xf>
    <xf numFmtId="3" fontId="8" fillId="8" borderId="31" xfId="0" applyFont="1" applyFill="1" applyBorder="1" applyAlignment="1">
      <alignment horizontal="left" vertical="center"/>
    </xf>
    <xf numFmtId="3" fontId="8" fillId="8" borderId="34" xfId="0" applyFont="1" applyFill="1" applyBorder="1" applyAlignment="1">
      <alignment horizontal="left" vertical="center"/>
    </xf>
    <xf numFmtId="3" fontId="8" fillId="8" borderId="30" xfId="0" applyFont="1" applyFill="1" applyBorder="1" applyAlignment="1">
      <alignment horizontal="left" vertical="center"/>
    </xf>
    <xf numFmtId="49" fontId="9" fillId="5" borderId="17" xfId="0" applyNumberFormat="1" applyFont="1" applyFill="1" applyBorder="1" applyAlignment="1" applyProtection="1">
      <alignment horizontal="center" vertical="center"/>
      <protection locked="0"/>
    </xf>
    <xf numFmtId="49" fontId="9" fillId="5" borderId="0" xfId="0" applyNumberFormat="1" applyFont="1" applyFill="1" applyAlignment="1" applyProtection="1">
      <alignment horizontal="center" vertical="center"/>
      <protection locked="0"/>
    </xf>
    <xf numFmtId="49" fontId="9" fillId="5" borderId="18" xfId="0" applyNumberFormat="1" applyFont="1" applyFill="1" applyBorder="1" applyAlignment="1" applyProtection="1">
      <alignment horizontal="center" vertical="center"/>
      <protection locked="0"/>
    </xf>
    <xf numFmtId="49" fontId="38" fillId="5" borderId="17" xfId="0" applyNumberFormat="1" applyFont="1" applyFill="1" applyBorder="1" applyAlignment="1" applyProtection="1">
      <alignment horizontal="center" vertical="center"/>
      <protection locked="0"/>
    </xf>
    <xf numFmtId="3" fontId="39" fillId="8" borderId="31" xfId="0" applyFont="1" applyFill="1" applyBorder="1" applyAlignment="1">
      <alignment horizontal="left" vertical="center"/>
    </xf>
    <xf numFmtId="3" fontId="14" fillId="8" borderId="0" xfId="0" applyFont="1" applyFill="1" applyAlignment="1">
      <alignment horizontal="center" vertical="center"/>
    </xf>
    <xf numFmtId="3" fontId="14" fillId="8" borderId="18" xfId="0" applyFont="1" applyFill="1" applyBorder="1" applyAlignment="1">
      <alignment horizontal="center" vertical="center"/>
    </xf>
    <xf numFmtId="3" fontId="8" fillId="8" borderId="24" xfId="0" applyFont="1" applyFill="1" applyBorder="1" applyAlignment="1">
      <alignment horizontal="left" vertical="center"/>
    </xf>
    <xf numFmtId="3" fontId="8" fillId="8" borderId="25" xfId="0" applyFont="1" applyFill="1" applyBorder="1" applyAlignment="1">
      <alignment horizontal="left" vertical="center"/>
    </xf>
    <xf numFmtId="3" fontId="8" fillId="8" borderId="28" xfId="0" applyFont="1" applyFill="1" applyBorder="1" applyAlignment="1">
      <alignment horizontal="left" vertical="center"/>
    </xf>
    <xf numFmtId="4" fontId="39" fillId="8" borderId="24" xfId="0" applyNumberFormat="1" applyFont="1" applyFill="1" applyBorder="1" applyAlignment="1">
      <alignment horizontal="left" vertical="center"/>
    </xf>
    <xf numFmtId="4" fontId="8" fillId="8" borderId="25" xfId="0" applyNumberFormat="1" applyFont="1" applyFill="1" applyBorder="1" applyAlignment="1">
      <alignment horizontal="left" vertical="center"/>
    </xf>
    <xf numFmtId="4" fontId="8" fillId="8" borderId="28" xfId="0" applyNumberFormat="1" applyFont="1" applyFill="1" applyBorder="1" applyAlignment="1">
      <alignment horizontal="left" vertical="center"/>
    </xf>
    <xf numFmtId="3" fontId="39" fillId="8" borderId="24" xfId="0" applyFont="1" applyFill="1" applyBorder="1" applyAlignment="1">
      <alignment horizontal="left" vertical="center"/>
    </xf>
    <xf numFmtId="168" fontId="12" fillId="8" borderId="0" xfId="0" applyNumberFormat="1" applyFont="1" applyFill="1" applyAlignment="1">
      <alignment horizontal="center" vertical="center"/>
    </xf>
    <xf numFmtId="168" fontId="12" fillId="8" borderId="27" xfId="0" applyNumberFormat="1" applyFont="1" applyFill="1" applyBorder="1" applyAlignment="1">
      <alignment horizontal="center" vertical="center"/>
    </xf>
    <xf numFmtId="49" fontId="3" fillId="5" borderId="9" xfId="4" applyNumberFormat="1" applyFont="1" applyFill="1" applyBorder="1" applyAlignment="1" applyProtection="1">
      <alignment horizontal="center" vertical="center"/>
      <protection locked="0"/>
    </xf>
    <xf numFmtId="49" fontId="3" fillId="5" borderId="0" xfId="4" applyNumberFormat="1" applyFont="1" applyFill="1" applyAlignment="1" applyProtection="1">
      <alignment horizontal="center" vertical="center"/>
      <protection locked="0"/>
    </xf>
    <xf numFmtId="49" fontId="3" fillId="5" borderId="11" xfId="4" applyNumberFormat="1" applyFont="1" applyFill="1" applyBorder="1" applyAlignment="1" applyProtection="1">
      <alignment horizontal="center" vertical="center"/>
      <protection locked="0"/>
    </xf>
    <xf numFmtId="49" fontId="3" fillId="5" borderId="12" xfId="4" applyNumberFormat="1" applyFont="1" applyFill="1" applyBorder="1" applyAlignment="1" applyProtection="1">
      <alignment horizontal="center" vertical="center"/>
      <protection locked="0"/>
    </xf>
    <xf numFmtId="3" fontId="2" fillId="0" borderId="3" xfId="4" applyFont="1" applyBorder="1" applyAlignment="1">
      <alignment horizontal="center"/>
    </xf>
    <xf numFmtId="3" fontId="2" fillId="0" borderId="4" xfId="4" applyFont="1" applyBorder="1" applyAlignment="1">
      <alignment horizontal="center"/>
    </xf>
    <xf numFmtId="3" fontId="2" fillId="0" borderId="5" xfId="4" applyFont="1" applyBorder="1" applyAlignment="1">
      <alignment horizontal="center"/>
    </xf>
    <xf numFmtId="49" fontId="3" fillId="5" borderId="6" xfId="4" applyNumberFormat="1" applyFont="1" applyFill="1" applyBorder="1" applyAlignment="1" applyProtection="1">
      <alignment horizontal="center" vertical="center"/>
      <protection locked="0"/>
    </xf>
    <xf numFmtId="49" fontId="3" fillId="5" borderId="7" xfId="4" applyNumberFormat="1" applyFont="1" applyFill="1" applyBorder="1" applyAlignment="1" applyProtection="1">
      <alignment horizontal="center" vertical="center"/>
      <protection locked="0"/>
    </xf>
    <xf numFmtId="49" fontId="32" fillId="5" borderId="0" xfId="0" applyNumberFormat="1" applyFont="1" applyFill="1" applyBorder="1" applyAlignment="1">
      <alignment horizontal="center" vertical="center"/>
    </xf>
    <xf numFmtId="166" fontId="44" fillId="6" borderId="2" xfId="0" applyNumberFormat="1" applyFont="1" applyFill="1" applyBorder="1" applyAlignment="1">
      <alignment horizontal="center" vertical="center"/>
    </xf>
    <xf numFmtId="0" fontId="21" fillId="12" borderId="37" xfId="0" applyNumberFormat="1" applyFont="1" applyFill="1" applyBorder="1" applyAlignment="1">
      <alignment horizontal="left" vertical="center"/>
    </xf>
    <xf numFmtId="49" fontId="45" fillId="12" borderId="37" xfId="0" applyNumberFormat="1" applyFont="1" applyFill="1" applyBorder="1" applyAlignment="1">
      <alignment horizontal="left" vertical="center"/>
    </xf>
  </cellXfs>
  <cellStyles count="5">
    <cellStyle name="Millares [0] 2" xfId="3"/>
    <cellStyle name="Normal" xfId="0" builtinId="0"/>
    <cellStyle name="Normal 2" xfId="4"/>
    <cellStyle name="Normal 3" xfId="1"/>
    <cellStyle name="Porcentaje" xfId="2" builtinId="5"/>
  </cellStyles>
  <dxfs count="0"/>
  <tableStyles count="0" defaultTableStyle="TableStyleMedium9" defaultPivotStyle="PivotStyleLight16"/>
  <colors>
    <mruColors>
      <color rgb="FFFFE7FF"/>
      <color rgb="FFF7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layout>
        <c:manualLayout>
          <c:xMode val="edge"/>
          <c:yMode val="edge"/>
          <c:x val="0.29886722376973102"/>
          <c:y val="3.1319921548704902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s-ES"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7130919220056E-2"/>
          <c:y val="0.16935611333089501"/>
          <c:w val="0.758198407650297"/>
          <c:h val="0.83064388666910505"/>
        </c:manualLayout>
      </c:layout>
      <c:pie3DChart>
        <c:varyColors val="1"/>
        <c:ser>
          <c:idx val="0"/>
          <c:order val="0"/>
          <c:tx>
            <c:strRef>
              <c:f>Info!$B$6</c:f>
              <c:strCache>
                <c:ptCount val="1"/>
                <c:pt idx="0">
                  <c:v>REPARTIMENT QUOTA AFA</c:v>
                </c:pt>
              </c:strCache>
            </c:strRef>
          </c:tx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3A8-47E6-BD6B-E396FBE6319B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E3A8-47E6-BD6B-E396FBE6319B}"/>
              </c:ext>
            </c:extLst>
          </c:dPt>
          <c:dPt>
            <c:idx val="2"/>
            <c:bubble3D val="0"/>
            <c:explosion val="14"/>
            <c:extLst>
              <c:ext xmlns:c16="http://schemas.microsoft.com/office/drawing/2014/chart" uri="{C3380CC4-5D6E-409C-BE32-E72D297353CC}">
                <c16:uniqueId val="{00000002-E3A8-47E6-BD6B-E396FBE6319B}"/>
              </c:ext>
            </c:extLst>
          </c:dPt>
          <c:dPt>
            <c:idx val="3"/>
            <c:bubble3D val="0"/>
            <c:explosion val="12"/>
            <c:extLst>
              <c:ext xmlns:c16="http://schemas.microsoft.com/office/drawing/2014/chart" uri="{C3380CC4-5D6E-409C-BE32-E72D297353CC}">
                <c16:uniqueId val="{00000003-E3A8-47E6-BD6B-E396FBE6319B}"/>
              </c:ext>
            </c:extLst>
          </c:dPt>
          <c:dPt>
            <c:idx val="4"/>
            <c:bubble3D val="0"/>
            <c:explosion val="9"/>
            <c:extLst>
              <c:ext xmlns:c16="http://schemas.microsoft.com/office/drawing/2014/chart" uri="{C3380CC4-5D6E-409C-BE32-E72D297353CC}">
                <c16:uniqueId val="{00000004-E3A8-47E6-BD6B-E396FBE6319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3A8-47E6-BD6B-E396FBE6319B}"/>
              </c:ext>
            </c:extLst>
          </c:dPt>
          <c:dLbls>
            <c:dLbl>
              <c:idx val="0"/>
              <c:layout>
                <c:manualLayout>
                  <c:x val="-0.103476849516373"/>
                  <c:y val="6.40222882285361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A8-47E6-BD6B-E396FBE6319B}"/>
                </c:ext>
              </c:extLst>
            </c:dLbl>
            <c:dLbl>
              <c:idx val="4"/>
              <c:layout>
                <c:manualLayout>
                  <c:x val="1.48151397509852E-3"/>
                  <c:y val="-4.46800347654651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A8-47E6-BD6B-E396FBE631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Info!$B$7:$C$12</c:f>
              <c:strCache>
                <c:ptCount val="6"/>
                <c:pt idx="0">
                  <c:v>Comisió Económica</c:v>
                </c:pt>
                <c:pt idx="1">
                  <c:v>Comisió Extraescolars</c:v>
                </c:pt>
                <c:pt idx="2">
                  <c:v>Comisió Escola de Pares</c:v>
                </c:pt>
                <c:pt idx="3">
                  <c:v>Comisió Festes</c:v>
                </c:pt>
                <c:pt idx="4">
                  <c:v>Comisió Comunicació</c:v>
                </c:pt>
                <c:pt idx="5">
                  <c:v>Comisió Menajdor</c:v>
                </c:pt>
              </c:strCache>
            </c:strRef>
          </c:cat>
          <c:val>
            <c:numRef>
              <c:f>Info!$D$7:$D$12</c:f>
              <c:numCache>
                <c:formatCode>0%</c:formatCode>
                <c:ptCount val="6"/>
                <c:pt idx="0">
                  <c:v>0.3</c:v>
                </c:pt>
                <c:pt idx="1">
                  <c:v>0.3</c:v>
                </c:pt>
                <c:pt idx="2">
                  <c:v>0.15</c:v>
                </c:pt>
                <c:pt idx="3">
                  <c:v>0.15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A8-47E6-BD6B-E396FBE63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709582611365801"/>
          <c:y val="0.22250848983163199"/>
          <c:w val="0.34048179910658799"/>
          <c:h val="0.5190627902807879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lang="es-ES"/>
      </a:pPr>
      <a:endParaRPr lang="es-ES"/>
    </a:p>
  </c:txPr>
  <c:printSettings>
    <c:headerFooter/>
    <c:pageMargins b="0.75" l="0.7" r="0.7" t="0.75" header="0.3" footer="0.3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2_2#1">
  <dgm:title val=""/>
  <dgm:desc val=""/>
  <dgm:catLst>
    <dgm:cat type="accent2" pri="11200"/>
  </dgm:catLst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D359CC4-AC7D-48C4-A92A-02D8BEA1C6F9}" type="doc">
      <dgm:prSet loTypeId="urn:microsoft.com/office/officeart/2005/8/layout/hList1" loCatId="list" qsTypeId="urn:microsoft.com/office/officeart/2005/8/quickstyle/3d1#1" qsCatId="3D" csTypeId="urn:microsoft.com/office/officeart/2005/8/colors/accent2_2#1" csCatId="accent2" phldr="1"/>
      <dgm:spPr/>
      <dgm:t>
        <a:bodyPr/>
        <a:lstStyle/>
        <a:p>
          <a:endParaRPr lang="es-ES"/>
        </a:p>
      </dgm:t>
    </dgm:pt>
    <dgm:pt modelId="{AFAABDEA-E920-4156-83F2-0A91A1ED2AA2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ES" sz="1100" b="1"/>
            <a:t>Comissió Econòmica</a:t>
          </a:r>
        </a:p>
      </dgm:t>
    </dgm:pt>
    <dgm:pt modelId="{5D7BC377-7258-41A0-95E0-0718B9887DDD}" type="parTrans" cxnId="{238EBD3E-2498-4F5D-8432-BEF65EE86F69}">
      <dgm:prSet/>
      <dgm:spPr/>
      <dgm:t>
        <a:bodyPr/>
        <a:lstStyle/>
        <a:p>
          <a:endParaRPr lang="es-ES" sz="2000"/>
        </a:p>
      </dgm:t>
    </dgm:pt>
    <dgm:pt modelId="{B4092F45-36ED-456F-B8EC-9D6984162B4E}" type="sibTrans" cxnId="{238EBD3E-2498-4F5D-8432-BEF65EE86F69}">
      <dgm:prSet/>
      <dgm:spPr/>
      <dgm:t>
        <a:bodyPr/>
        <a:lstStyle/>
        <a:p>
          <a:endParaRPr lang="es-ES" sz="2000"/>
        </a:p>
      </dgm:t>
    </dgm:pt>
    <dgm:pt modelId="{076BA6C6-BF83-4327-9AF3-341A2E188A42}">
      <dgm:prSet phldrT="[Texto]" custT="1"/>
      <dgm:spPr>
        <a:solidFill>
          <a:schemeClr val="accent1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/>
            <a:t>Sou secretària</a:t>
          </a:r>
        </a:p>
      </dgm:t>
    </dgm:pt>
    <dgm:pt modelId="{CF91190F-D0A6-493E-9EF6-5A01C9CA154C}" type="parTrans" cxnId="{B026743E-1179-4E4B-9D2C-1C624582FAA7}">
      <dgm:prSet/>
      <dgm:spPr/>
      <dgm:t>
        <a:bodyPr/>
        <a:lstStyle/>
        <a:p>
          <a:endParaRPr lang="es-ES" sz="2000"/>
        </a:p>
      </dgm:t>
    </dgm:pt>
    <dgm:pt modelId="{7C00E81A-EBF0-45E1-B7ED-293B00F8797B}" type="sibTrans" cxnId="{B026743E-1179-4E4B-9D2C-1C624582FAA7}">
      <dgm:prSet/>
      <dgm:spPr/>
      <dgm:t>
        <a:bodyPr/>
        <a:lstStyle/>
        <a:p>
          <a:endParaRPr lang="es-ES" sz="2000"/>
        </a:p>
      </dgm:t>
    </dgm:pt>
    <dgm:pt modelId="{2F93B7F1-B9DC-42EF-ABA2-42B46572BAC3}">
      <dgm:prSet phldrT="[Texto]" custT="1"/>
      <dgm:spPr>
        <a:solidFill>
          <a:schemeClr val="accent1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/>
            <a:t>Manteniment ordinadors</a:t>
          </a:r>
          <a:r>
            <a:rPr lang="es-ES" sz="1100" b="1" i="0" u="none"/>
            <a:t> </a:t>
          </a:r>
          <a:endParaRPr lang="es-ES" sz="1100" b="1"/>
        </a:p>
      </dgm:t>
    </dgm:pt>
    <dgm:pt modelId="{F9113C41-58BE-4A81-BB0E-B13DF9D3ADCB}" type="parTrans" cxnId="{3CB3A36C-A421-464A-B637-A74B399C160F}">
      <dgm:prSet/>
      <dgm:spPr/>
      <dgm:t>
        <a:bodyPr/>
        <a:lstStyle/>
        <a:p>
          <a:endParaRPr lang="es-ES" sz="2000"/>
        </a:p>
      </dgm:t>
    </dgm:pt>
    <dgm:pt modelId="{EEBD0C9D-642F-46C3-8EDD-D75F53BD5C67}" type="sibTrans" cxnId="{3CB3A36C-A421-464A-B637-A74B399C160F}">
      <dgm:prSet/>
      <dgm:spPr/>
      <dgm:t>
        <a:bodyPr/>
        <a:lstStyle/>
        <a:p>
          <a:endParaRPr lang="es-ES" sz="2000"/>
        </a:p>
      </dgm:t>
    </dgm:pt>
    <dgm:pt modelId="{EE1D8241-7F35-442B-A639-12314828C6D1}">
      <dgm:prSet phldrT="[Texto]" custT="1"/>
      <dgm:spPr>
        <a:solidFill>
          <a:schemeClr val="accent4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/>
            <a:t>Organització del Berenar de Benvinguda</a:t>
          </a:r>
        </a:p>
      </dgm:t>
    </dgm:pt>
    <dgm:pt modelId="{6277635A-2CBC-4A4A-A9BF-5040D5D2FB85}" type="parTrans" cxnId="{E10AF8ED-A231-46BF-87A9-E03E2EEA5CF3}">
      <dgm:prSet/>
      <dgm:spPr/>
      <dgm:t>
        <a:bodyPr/>
        <a:lstStyle/>
        <a:p>
          <a:endParaRPr lang="es-ES" sz="2000"/>
        </a:p>
      </dgm:t>
    </dgm:pt>
    <dgm:pt modelId="{05C836AC-7A65-4655-854B-EAE0C183FABF}" type="sibTrans" cxnId="{E10AF8ED-A231-46BF-87A9-E03E2EEA5CF3}">
      <dgm:prSet/>
      <dgm:spPr/>
      <dgm:t>
        <a:bodyPr/>
        <a:lstStyle/>
        <a:p>
          <a:endParaRPr lang="es-ES" sz="2000"/>
        </a:p>
      </dgm:t>
    </dgm:pt>
    <dgm:pt modelId="{EE6BEE45-2819-4CDB-9310-5B12736AC780}">
      <dgm:prSet custT="1"/>
      <dgm:spPr>
        <a:solidFill>
          <a:schemeClr val="accent1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 i="0" u="none"/>
            <a:t>Biblioteca</a:t>
          </a:r>
          <a:endParaRPr lang="es-ES" sz="1100" b="1"/>
        </a:p>
      </dgm:t>
    </dgm:pt>
    <dgm:pt modelId="{CAC5F1AB-B1C3-4CE1-AE90-AD07F1D0054B}" type="parTrans" cxnId="{C0A3BC11-670F-4519-9C51-88DD68F03D91}">
      <dgm:prSet/>
      <dgm:spPr/>
      <dgm:t>
        <a:bodyPr/>
        <a:lstStyle/>
        <a:p>
          <a:endParaRPr lang="es-ES" sz="2000"/>
        </a:p>
      </dgm:t>
    </dgm:pt>
    <dgm:pt modelId="{4E585279-0753-4D97-BBEB-1EA1405FE2A0}" type="sibTrans" cxnId="{C0A3BC11-670F-4519-9C51-88DD68F03D91}">
      <dgm:prSet/>
      <dgm:spPr/>
      <dgm:t>
        <a:bodyPr/>
        <a:lstStyle/>
        <a:p>
          <a:endParaRPr lang="es-ES" sz="2000"/>
        </a:p>
      </dgm:t>
    </dgm:pt>
    <dgm:pt modelId="{3912859F-5DE0-4D07-B5F5-A4EC8BFEC4F2}">
      <dgm:prSet custT="1"/>
      <dgm:spPr>
        <a:solidFill>
          <a:schemeClr val="accent1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 i="0" u="none"/>
            <a:t>Material oficina</a:t>
          </a:r>
          <a:endParaRPr lang="es-ES" sz="1100" b="1"/>
        </a:p>
      </dgm:t>
    </dgm:pt>
    <dgm:pt modelId="{C551688D-EF69-49F9-BC4A-4FFFEC49C3CF}" type="parTrans" cxnId="{364BD7B6-7D7C-4EFE-8BD5-AB06AD6E445D}">
      <dgm:prSet/>
      <dgm:spPr/>
      <dgm:t>
        <a:bodyPr/>
        <a:lstStyle/>
        <a:p>
          <a:endParaRPr lang="es-ES" sz="2000"/>
        </a:p>
      </dgm:t>
    </dgm:pt>
    <dgm:pt modelId="{BF87009D-905B-476D-8FFF-84B183F4F7A4}" type="sibTrans" cxnId="{364BD7B6-7D7C-4EFE-8BD5-AB06AD6E445D}">
      <dgm:prSet/>
      <dgm:spPr/>
      <dgm:t>
        <a:bodyPr/>
        <a:lstStyle/>
        <a:p>
          <a:endParaRPr lang="es-ES" sz="2000"/>
        </a:p>
      </dgm:t>
    </dgm:pt>
    <dgm:pt modelId="{FFBB8EE5-EA5A-4292-9020-7811C012D175}">
      <dgm:prSet custT="1"/>
      <dgm:spPr>
        <a:solidFill>
          <a:schemeClr val="accent1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 i="0" u="none"/>
            <a:t>Quotes associacions (FAPAC)</a:t>
          </a:r>
          <a:endParaRPr lang="es-ES" sz="1100" b="1"/>
        </a:p>
      </dgm:t>
    </dgm:pt>
    <dgm:pt modelId="{13605FF6-E454-4BBA-8061-E10610A9E578}" type="parTrans" cxnId="{85D7C2F0-58FF-46A0-BCDA-A1747E401085}">
      <dgm:prSet/>
      <dgm:spPr/>
      <dgm:t>
        <a:bodyPr/>
        <a:lstStyle/>
        <a:p>
          <a:endParaRPr lang="es-ES" sz="2000"/>
        </a:p>
      </dgm:t>
    </dgm:pt>
    <dgm:pt modelId="{D2DB1DDE-8208-47F3-8AAA-93990DAA8B18}" type="sibTrans" cxnId="{85D7C2F0-58FF-46A0-BCDA-A1747E401085}">
      <dgm:prSet/>
      <dgm:spPr/>
      <dgm:t>
        <a:bodyPr/>
        <a:lstStyle/>
        <a:p>
          <a:endParaRPr lang="es-ES" sz="2000"/>
        </a:p>
      </dgm:t>
    </dgm:pt>
    <dgm:pt modelId="{8DFC43A2-9DD3-452E-B4EC-9D7E4C1A8392}">
      <dgm:prSet custT="1"/>
      <dgm:spPr>
        <a:solidFill>
          <a:schemeClr val="accent1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 i="0" u="none"/>
            <a:t>Aportació escola</a:t>
          </a:r>
          <a:endParaRPr lang="es-ES" sz="1100" b="1"/>
        </a:p>
      </dgm:t>
    </dgm:pt>
    <dgm:pt modelId="{9BC1D072-BBB2-43BC-AE8D-C7FE2B91A7AB}" type="parTrans" cxnId="{F7E78FA9-B849-4CCE-AE36-370DBB96C7DA}">
      <dgm:prSet/>
      <dgm:spPr/>
      <dgm:t>
        <a:bodyPr/>
        <a:lstStyle/>
        <a:p>
          <a:endParaRPr lang="es-ES" sz="2000"/>
        </a:p>
      </dgm:t>
    </dgm:pt>
    <dgm:pt modelId="{51EA3BEB-93E8-41BA-BE4E-9BCFD04A668D}" type="sibTrans" cxnId="{F7E78FA9-B849-4CCE-AE36-370DBB96C7DA}">
      <dgm:prSet/>
      <dgm:spPr/>
      <dgm:t>
        <a:bodyPr/>
        <a:lstStyle/>
        <a:p>
          <a:endParaRPr lang="es-ES" sz="2000"/>
        </a:p>
      </dgm:t>
    </dgm:pt>
    <dgm:pt modelId="{93A45CAF-95B0-4B0F-95AE-8C4612D95EA3}">
      <dgm:prSet custT="1"/>
      <dgm:spPr>
        <a:solidFill>
          <a:schemeClr val="accent1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 i="0" u="none"/>
            <a:t>Comissions Caixa</a:t>
          </a:r>
          <a:endParaRPr lang="es-ES" sz="1100" b="1"/>
        </a:p>
      </dgm:t>
    </dgm:pt>
    <dgm:pt modelId="{3BD5FA5C-E267-4A01-B09B-9A32FF4D710C}" type="parTrans" cxnId="{5FCD4750-51FC-4D00-B400-CE6019927397}">
      <dgm:prSet/>
      <dgm:spPr/>
      <dgm:t>
        <a:bodyPr/>
        <a:lstStyle/>
        <a:p>
          <a:endParaRPr lang="es-ES" sz="2000"/>
        </a:p>
      </dgm:t>
    </dgm:pt>
    <dgm:pt modelId="{6E3D9BCF-017C-4B1B-8191-070C3C778E79}" type="sibTrans" cxnId="{5FCD4750-51FC-4D00-B400-CE6019927397}">
      <dgm:prSet/>
      <dgm:spPr/>
      <dgm:t>
        <a:bodyPr/>
        <a:lstStyle/>
        <a:p>
          <a:endParaRPr lang="es-ES" sz="2000"/>
        </a:p>
      </dgm:t>
    </dgm:pt>
    <dgm:pt modelId="{915CB39E-BD4F-4DD3-A574-1DA082356812}">
      <dgm:prSet custT="1"/>
      <dgm:spPr>
        <a:solidFill>
          <a:schemeClr val="accent1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 i="0" u="none"/>
            <a:t>Altres despeses </a:t>
          </a:r>
          <a:endParaRPr lang="es-ES" sz="1100" b="1"/>
        </a:p>
      </dgm:t>
    </dgm:pt>
    <dgm:pt modelId="{4F3ADE65-07D0-41E0-8815-827BA4F8D1B5}" type="parTrans" cxnId="{7BE38307-199D-4100-8CBC-15AD8C26533F}">
      <dgm:prSet/>
      <dgm:spPr/>
      <dgm:t>
        <a:bodyPr/>
        <a:lstStyle/>
        <a:p>
          <a:endParaRPr lang="es-ES" sz="2000"/>
        </a:p>
      </dgm:t>
    </dgm:pt>
    <dgm:pt modelId="{0D1A75D8-68E1-43E2-AEC8-6FF34C919443}" type="sibTrans" cxnId="{7BE38307-199D-4100-8CBC-15AD8C26533F}">
      <dgm:prSet/>
      <dgm:spPr/>
      <dgm:t>
        <a:bodyPr/>
        <a:lstStyle/>
        <a:p>
          <a:endParaRPr lang="es-ES" sz="2000"/>
        </a:p>
      </dgm:t>
    </dgm:pt>
    <dgm:pt modelId="{8149A409-5C87-4ACB-BE53-CB4AC58E1773}">
      <dgm:prSet phldrT="[Texto]" custT="1"/>
      <dgm:spPr>
        <a:solidFill>
          <a:schemeClr val="accent4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/>
            <a:t>Sortidas trimestrales</a:t>
          </a:r>
        </a:p>
      </dgm:t>
    </dgm:pt>
    <dgm:pt modelId="{B547AACD-7908-44F7-9895-4A600042C987}" type="parTrans" cxnId="{C749A1C6-BB85-4D80-B861-8EB288233E1C}">
      <dgm:prSet/>
      <dgm:spPr/>
      <dgm:t>
        <a:bodyPr/>
        <a:lstStyle/>
        <a:p>
          <a:endParaRPr lang="es-ES" sz="2000"/>
        </a:p>
      </dgm:t>
    </dgm:pt>
    <dgm:pt modelId="{B7A26E81-7175-45FE-8F95-AB7978FDD0BE}" type="sibTrans" cxnId="{C749A1C6-BB85-4D80-B861-8EB288233E1C}">
      <dgm:prSet/>
      <dgm:spPr/>
      <dgm:t>
        <a:bodyPr/>
        <a:lstStyle/>
        <a:p>
          <a:endParaRPr lang="es-ES" sz="2000"/>
        </a:p>
      </dgm:t>
    </dgm:pt>
    <dgm:pt modelId="{0CD251E4-CC40-45B2-9B43-20F1DA401187}">
      <dgm:prSet phldrT="[Texto]" custT="1"/>
      <dgm:spPr>
        <a:solidFill>
          <a:schemeClr val="accent4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/>
            <a:t>Colla gegantera</a:t>
          </a:r>
        </a:p>
      </dgm:t>
    </dgm:pt>
    <dgm:pt modelId="{904BD954-D4C7-45FA-A4C7-26BDA3CA8A07}" type="parTrans" cxnId="{2C5AD37A-18EB-46D8-9F60-F9F6940BC600}">
      <dgm:prSet/>
      <dgm:spPr/>
      <dgm:t>
        <a:bodyPr/>
        <a:lstStyle/>
        <a:p>
          <a:endParaRPr lang="es-ES" sz="2000"/>
        </a:p>
      </dgm:t>
    </dgm:pt>
    <dgm:pt modelId="{9ED01250-646B-4DFE-9294-8BCB9F901FC5}" type="sibTrans" cxnId="{2C5AD37A-18EB-46D8-9F60-F9F6940BC600}">
      <dgm:prSet/>
      <dgm:spPr/>
      <dgm:t>
        <a:bodyPr/>
        <a:lstStyle/>
        <a:p>
          <a:endParaRPr lang="es-ES" sz="2000"/>
        </a:p>
      </dgm:t>
    </dgm:pt>
    <dgm:pt modelId="{3A1A59FF-FCB0-4589-8670-523024739F48}">
      <dgm:prSet phldrT="[Texto]" custT="1"/>
      <dgm:spPr>
        <a:solidFill>
          <a:schemeClr val="accent4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/>
            <a:t>Festa major</a:t>
          </a:r>
        </a:p>
      </dgm:t>
    </dgm:pt>
    <dgm:pt modelId="{4F2ADECA-08AF-48E5-8099-78F0C703A939}" type="parTrans" cxnId="{65E5812C-40F3-4249-984F-B063DF964EFD}">
      <dgm:prSet/>
      <dgm:spPr/>
      <dgm:t>
        <a:bodyPr/>
        <a:lstStyle/>
        <a:p>
          <a:endParaRPr lang="es-ES" sz="2000"/>
        </a:p>
      </dgm:t>
    </dgm:pt>
    <dgm:pt modelId="{B85F27C9-8AE3-49BF-9799-265F0D75700C}" type="sibTrans" cxnId="{65E5812C-40F3-4249-984F-B063DF964EFD}">
      <dgm:prSet/>
      <dgm:spPr/>
      <dgm:t>
        <a:bodyPr/>
        <a:lstStyle/>
        <a:p>
          <a:endParaRPr lang="es-ES" sz="2000"/>
        </a:p>
      </dgm:t>
    </dgm:pt>
    <dgm:pt modelId="{E451D99F-6FB8-4D8F-B08E-BC448E0D15CD}">
      <dgm:prSet phldrT="[Texto]" custT="1"/>
      <dgm:spPr>
        <a:solidFill>
          <a:schemeClr val="accent4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/>
            <a:t>Festa científica</a:t>
          </a:r>
        </a:p>
      </dgm:t>
    </dgm:pt>
    <dgm:pt modelId="{09E6CE75-E823-44F1-807C-113F54CCC149}" type="parTrans" cxnId="{41D7EB73-E1D0-4728-9052-E13D7E959C11}">
      <dgm:prSet/>
      <dgm:spPr/>
      <dgm:t>
        <a:bodyPr/>
        <a:lstStyle/>
        <a:p>
          <a:endParaRPr lang="es-ES" sz="2000"/>
        </a:p>
      </dgm:t>
    </dgm:pt>
    <dgm:pt modelId="{20BD5378-4263-4A9D-992B-07374FFF6146}" type="sibTrans" cxnId="{41D7EB73-E1D0-4728-9052-E13D7E959C11}">
      <dgm:prSet/>
      <dgm:spPr/>
      <dgm:t>
        <a:bodyPr/>
        <a:lstStyle/>
        <a:p>
          <a:endParaRPr lang="es-ES" sz="2000"/>
        </a:p>
      </dgm:t>
    </dgm:pt>
    <dgm:pt modelId="{B4D70FCD-2995-4B2F-A728-18620FF28D4D}">
      <dgm:prSet phldrT="[Texto]" custT="1"/>
      <dgm:spPr>
        <a:solidFill>
          <a:schemeClr val="accent4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100" b="1"/>
            <a:t>Jornada de Manteniment</a:t>
          </a:r>
        </a:p>
      </dgm:t>
    </dgm:pt>
    <dgm:pt modelId="{070371AE-6FE1-45BE-992F-4B4FE29AF56F}" type="parTrans" cxnId="{9B5E6A25-FBBD-4A7E-A2B0-3D07A3B726E4}">
      <dgm:prSet/>
      <dgm:spPr/>
      <dgm:t>
        <a:bodyPr/>
        <a:lstStyle/>
        <a:p>
          <a:endParaRPr lang="es-ES" sz="2000"/>
        </a:p>
      </dgm:t>
    </dgm:pt>
    <dgm:pt modelId="{6612B106-9434-407E-87F3-022D110CD0B4}" type="sibTrans" cxnId="{9B5E6A25-FBBD-4A7E-A2B0-3D07A3B726E4}">
      <dgm:prSet/>
      <dgm:spPr/>
      <dgm:t>
        <a:bodyPr/>
        <a:lstStyle/>
        <a:p>
          <a:endParaRPr lang="es-ES" sz="2000"/>
        </a:p>
      </dgm:t>
    </dgm:pt>
    <dgm:pt modelId="{AD205526-1044-451C-AE1D-5B655DF7746A}">
      <dgm:prSet phldrT="[Texto]" custT="1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es-ES" sz="1100" b="1"/>
            <a:t>Comissió Festes</a:t>
          </a:r>
        </a:p>
      </dgm:t>
    </dgm:pt>
    <dgm:pt modelId="{976FD0E6-581B-4C13-A948-30E50A62F480}" type="parTrans" cxnId="{AFEA399B-7BD9-4F85-8A35-4F8EFCE9806E}">
      <dgm:prSet/>
      <dgm:spPr/>
      <dgm:t>
        <a:bodyPr/>
        <a:lstStyle/>
        <a:p>
          <a:endParaRPr lang="es-ES" sz="2000"/>
        </a:p>
      </dgm:t>
    </dgm:pt>
    <dgm:pt modelId="{449BDBA7-3365-4B60-B1B4-34F1F2860B4A}" type="sibTrans" cxnId="{AFEA399B-7BD9-4F85-8A35-4F8EFCE9806E}">
      <dgm:prSet/>
      <dgm:spPr/>
      <dgm:t>
        <a:bodyPr/>
        <a:lstStyle/>
        <a:p>
          <a:endParaRPr lang="es-ES" sz="2000"/>
        </a:p>
      </dgm:t>
    </dgm:pt>
    <dgm:pt modelId="{5F4ED4E5-DF73-4804-9AB0-34E8A8EF1125}">
      <dgm:prSet phldrT="[Texto]" custT="1"/>
      <dgm:spPr/>
      <dgm:t>
        <a:bodyPr/>
        <a:lstStyle/>
        <a:p>
          <a:r>
            <a:rPr lang="es-ES" sz="1100" b="1"/>
            <a:t>Comissió Extraescolars</a:t>
          </a:r>
        </a:p>
      </dgm:t>
    </dgm:pt>
    <dgm:pt modelId="{4F242418-4A94-4DF5-BCC0-35AA4331987E}" type="parTrans" cxnId="{D0ECFA55-9A62-4F8E-A016-D8F5757162AE}">
      <dgm:prSet/>
      <dgm:spPr/>
      <dgm:t>
        <a:bodyPr/>
        <a:lstStyle/>
        <a:p>
          <a:endParaRPr lang="es-ES"/>
        </a:p>
      </dgm:t>
    </dgm:pt>
    <dgm:pt modelId="{F1BF0B50-3F26-413C-9A23-5EB6F6DE4A96}" type="sibTrans" cxnId="{D0ECFA55-9A62-4F8E-A016-D8F5757162AE}">
      <dgm:prSet/>
      <dgm:spPr/>
      <dgm:t>
        <a:bodyPr/>
        <a:lstStyle/>
        <a:p>
          <a:endParaRPr lang="es-ES"/>
        </a:p>
      </dgm:t>
    </dgm:pt>
    <dgm:pt modelId="{050855CC-260E-432F-90C5-DBA28CDDBC18}">
      <dgm:prSet phldrT="[Texto]" custT="1"/>
      <dgm:spPr/>
      <dgm:t>
        <a:bodyPr/>
        <a:lstStyle/>
        <a:p>
          <a:r>
            <a:rPr lang="es-ES" sz="1050" b="1"/>
            <a:t>Organització de les activitats extraescolars</a:t>
          </a:r>
        </a:p>
      </dgm:t>
    </dgm:pt>
    <dgm:pt modelId="{980CFAAF-D85A-4405-AAE4-944AC074E3C4}" type="parTrans" cxnId="{E1F56B6B-7B3B-42E8-87A3-0A7F37003239}">
      <dgm:prSet/>
      <dgm:spPr/>
      <dgm:t>
        <a:bodyPr/>
        <a:lstStyle/>
        <a:p>
          <a:endParaRPr lang="es-ES"/>
        </a:p>
      </dgm:t>
    </dgm:pt>
    <dgm:pt modelId="{095F324F-3C00-42BC-B7A1-680D7C91573D}" type="sibTrans" cxnId="{E1F56B6B-7B3B-42E8-87A3-0A7F37003239}">
      <dgm:prSet/>
      <dgm:spPr/>
      <dgm:t>
        <a:bodyPr/>
        <a:lstStyle/>
        <a:p>
          <a:endParaRPr lang="es-ES"/>
        </a:p>
      </dgm:t>
    </dgm:pt>
    <dgm:pt modelId="{A21B4D10-3F45-48CC-825C-C8F97BFEDDA1}">
      <dgm:prSet phldrT="[Texto]" custT="1"/>
      <dgm:spPr/>
      <dgm:t>
        <a:bodyPr/>
        <a:lstStyle/>
        <a:p>
          <a:r>
            <a:rPr lang="es-ES" sz="1050" b="1"/>
            <a:t>Organització del Casal d'Estiu</a:t>
          </a:r>
        </a:p>
      </dgm:t>
    </dgm:pt>
    <dgm:pt modelId="{AB52E240-D404-49B4-A40C-B9882BE03D16}" type="parTrans" cxnId="{4202D3BE-4E6E-4F8E-AB7E-B88C8DF623AD}">
      <dgm:prSet/>
      <dgm:spPr/>
      <dgm:t>
        <a:bodyPr/>
        <a:lstStyle/>
        <a:p>
          <a:endParaRPr lang="es-ES"/>
        </a:p>
      </dgm:t>
    </dgm:pt>
    <dgm:pt modelId="{56724E00-62D0-4D2C-91BB-2CE5FBF20CD8}" type="sibTrans" cxnId="{4202D3BE-4E6E-4F8E-AB7E-B88C8DF623AD}">
      <dgm:prSet/>
      <dgm:spPr/>
      <dgm:t>
        <a:bodyPr/>
        <a:lstStyle/>
        <a:p>
          <a:endParaRPr lang="es-ES"/>
        </a:p>
      </dgm:t>
    </dgm:pt>
    <dgm:pt modelId="{8EE1F064-AAC2-4EF6-A0CD-9AD61688C7AC}">
      <dgm:prSet phldrT="[Texto]" custT="1"/>
      <dgm:spPr>
        <a:solidFill>
          <a:schemeClr val="accent3">
            <a:lumMod val="75000"/>
          </a:schemeClr>
        </a:solidFill>
      </dgm:spPr>
      <dgm:t>
        <a:bodyPr/>
        <a:lstStyle/>
        <a:p>
          <a:r>
            <a:rPr lang="es-ES" sz="1050" b="1"/>
            <a:t>Comissió Escola de pares</a:t>
          </a:r>
        </a:p>
      </dgm:t>
    </dgm:pt>
    <dgm:pt modelId="{B160B15C-F4CF-46DF-AAF0-D484C6A83043}" type="parTrans" cxnId="{F73C660A-11F4-45C1-BE3F-DD87BEB4D22D}">
      <dgm:prSet/>
      <dgm:spPr/>
      <dgm:t>
        <a:bodyPr/>
        <a:lstStyle/>
        <a:p>
          <a:endParaRPr lang="es-ES"/>
        </a:p>
      </dgm:t>
    </dgm:pt>
    <dgm:pt modelId="{83106DA1-804A-45CA-9174-539F7DA12F7B}" type="sibTrans" cxnId="{F73C660A-11F4-45C1-BE3F-DD87BEB4D22D}">
      <dgm:prSet/>
      <dgm:spPr/>
      <dgm:t>
        <a:bodyPr/>
        <a:lstStyle/>
        <a:p>
          <a:endParaRPr lang="es-ES"/>
        </a:p>
      </dgm:t>
    </dgm:pt>
    <dgm:pt modelId="{2A84FE90-D3A9-4A7B-B96B-6D6150779BB0}">
      <dgm:prSet phldrT="[Texto]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b="1"/>
            <a:t>Organització de Xerrades</a:t>
          </a:r>
        </a:p>
      </dgm:t>
    </dgm:pt>
    <dgm:pt modelId="{BCA82283-50D2-4B6A-8A42-7687C71EC49C}" type="parTrans" cxnId="{AB845D4F-47F8-4F7F-A6EC-732553428491}">
      <dgm:prSet/>
      <dgm:spPr/>
      <dgm:t>
        <a:bodyPr/>
        <a:lstStyle/>
        <a:p>
          <a:endParaRPr lang="es-ES"/>
        </a:p>
      </dgm:t>
    </dgm:pt>
    <dgm:pt modelId="{DA64A372-4813-46CB-A39F-EDD5BAA7E716}" type="sibTrans" cxnId="{AB845D4F-47F8-4F7F-A6EC-732553428491}">
      <dgm:prSet/>
      <dgm:spPr/>
      <dgm:t>
        <a:bodyPr/>
        <a:lstStyle/>
        <a:p>
          <a:endParaRPr lang="es-ES"/>
        </a:p>
      </dgm:t>
    </dgm:pt>
    <dgm:pt modelId="{D489060C-18CB-4928-B397-CDC6E69594F1}">
      <dgm:prSet phldrT="[Texto]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b="1"/>
            <a:t>Grup d'Acompanyament familiar</a:t>
          </a:r>
        </a:p>
      </dgm:t>
    </dgm:pt>
    <dgm:pt modelId="{A9E18704-A584-4646-9A35-74C3AB7327C0}" type="parTrans" cxnId="{CD978663-F34E-42BA-B708-23E1994E342D}">
      <dgm:prSet/>
      <dgm:spPr/>
      <dgm:t>
        <a:bodyPr/>
        <a:lstStyle/>
        <a:p>
          <a:endParaRPr lang="es-ES"/>
        </a:p>
      </dgm:t>
    </dgm:pt>
    <dgm:pt modelId="{E4C43D24-6089-44A2-8CF1-DD21D78BE4F8}" type="sibTrans" cxnId="{CD978663-F34E-42BA-B708-23E1994E342D}">
      <dgm:prSet/>
      <dgm:spPr/>
      <dgm:t>
        <a:bodyPr/>
        <a:lstStyle/>
        <a:p>
          <a:endParaRPr lang="es-ES"/>
        </a:p>
      </dgm:t>
    </dgm:pt>
    <dgm:pt modelId="{BA4D9ED6-4B41-4A11-BB21-59ED67F37F4F}">
      <dgm:prSet phldrT="[Texto]" custT="1"/>
      <dgm:spPr>
        <a:solidFill>
          <a:schemeClr val="accent6">
            <a:lumMod val="75000"/>
          </a:schemeClr>
        </a:solidFill>
      </dgm:spPr>
      <dgm:t>
        <a:bodyPr/>
        <a:lstStyle/>
        <a:p>
          <a:r>
            <a:rPr lang="es-ES" sz="1100" b="1"/>
            <a:t>Comissió Menjador</a:t>
          </a:r>
        </a:p>
      </dgm:t>
    </dgm:pt>
    <dgm:pt modelId="{46FB7D8A-8A03-45E7-803A-824E5432D375}" type="parTrans" cxnId="{D401D247-FA55-40B1-A2EB-2739F26C3947}">
      <dgm:prSet/>
      <dgm:spPr/>
      <dgm:t>
        <a:bodyPr/>
        <a:lstStyle/>
        <a:p>
          <a:endParaRPr lang="es-ES"/>
        </a:p>
      </dgm:t>
    </dgm:pt>
    <dgm:pt modelId="{FBCFC9F6-A96B-4F2E-8D70-EA3535D8DC4A}" type="sibTrans" cxnId="{D401D247-FA55-40B1-A2EB-2739F26C3947}">
      <dgm:prSet/>
      <dgm:spPr/>
      <dgm:t>
        <a:bodyPr/>
        <a:lstStyle/>
        <a:p>
          <a:endParaRPr lang="es-ES"/>
        </a:p>
      </dgm:t>
    </dgm:pt>
    <dgm:pt modelId="{578557E4-50DB-4937-A72F-86BD50E4D69C}">
      <dgm:prSet phldrT="[Texto]" custT="1"/>
      <dgm:spPr>
        <a:solidFill>
          <a:schemeClr val="accent6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050" b="1"/>
            <a:t>Relació amb Set i Tria</a:t>
          </a:r>
        </a:p>
      </dgm:t>
    </dgm:pt>
    <dgm:pt modelId="{F42822E8-F80B-416F-A2AC-5A6E7160A0BC}" type="parTrans" cxnId="{412D66E4-9AAC-4232-85C7-0A7291C2FAEE}">
      <dgm:prSet/>
      <dgm:spPr/>
      <dgm:t>
        <a:bodyPr/>
        <a:lstStyle/>
        <a:p>
          <a:endParaRPr lang="es-ES"/>
        </a:p>
      </dgm:t>
    </dgm:pt>
    <dgm:pt modelId="{205E9872-4C97-46BE-AA8D-D20BB47422FF}" type="sibTrans" cxnId="{412D66E4-9AAC-4232-85C7-0A7291C2FAEE}">
      <dgm:prSet/>
      <dgm:spPr/>
      <dgm:t>
        <a:bodyPr/>
        <a:lstStyle/>
        <a:p>
          <a:endParaRPr lang="es-ES"/>
        </a:p>
      </dgm:t>
    </dgm:pt>
    <dgm:pt modelId="{06D08E83-C58D-4659-984D-CD3A7F36538E}">
      <dgm:prSet phldrT="[Texto]" custT="1"/>
      <dgm:spPr>
        <a:solidFill>
          <a:schemeClr val="accent6">
            <a:lumMod val="40000"/>
            <a:lumOff val="60000"/>
            <a:alpha val="90000"/>
          </a:schemeClr>
        </a:solidFill>
      </dgm:spPr>
      <dgm:t>
        <a:bodyPr/>
        <a:lstStyle/>
        <a:p>
          <a:r>
            <a:rPr lang="es-ES" sz="1050" b="1"/>
            <a:t>Promoció d'alimentació saludable</a:t>
          </a:r>
        </a:p>
      </dgm:t>
    </dgm:pt>
    <dgm:pt modelId="{ED2248AC-B8C0-4E91-ACDA-0A57735346E0}" type="parTrans" cxnId="{C2D7ADC1-5A45-4489-91A8-431160244CD6}">
      <dgm:prSet/>
      <dgm:spPr/>
      <dgm:t>
        <a:bodyPr/>
        <a:lstStyle/>
        <a:p>
          <a:endParaRPr lang="es-ES"/>
        </a:p>
      </dgm:t>
    </dgm:pt>
    <dgm:pt modelId="{76EA0D86-7DDD-42FF-B0EC-C42964F4D718}" type="sibTrans" cxnId="{C2D7ADC1-5A45-4489-91A8-431160244CD6}">
      <dgm:prSet/>
      <dgm:spPr/>
      <dgm:t>
        <a:bodyPr/>
        <a:lstStyle/>
        <a:p>
          <a:endParaRPr lang="es-ES"/>
        </a:p>
      </dgm:t>
    </dgm:pt>
    <dgm:pt modelId="{9FFA00BB-25EB-40B8-BDFC-628BA2A3FEB0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r>
            <a:rPr lang="es-ES" sz="1100" b="1"/>
            <a:t>Comissió Comunicacio</a:t>
          </a:r>
        </a:p>
      </dgm:t>
    </dgm:pt>
    <dgm:pt modelId="{A0C85BF7-A45D-4586-BE1B-49830E18D721}" type="parTrans" cxnId="{02FD6D9D-C28A-4319-8BA1-4845A0120D8D}">
      <dgm:prSet/>
      <dgm:spPr/>
      <dgm:t>
        <a:bodyPr/>
        <a:lstStyle/>
        <a:p>
          <a:endParaRPr lang="es-ES"/>
        </a:p>
      </dgm:t>
    </dgm:pt>
    <dgm:pt modelId="{A1D31773-D290-417A-B217-36468BF0B1B6}" type="sibTrans" cxnId="{02FD6D9D-C28A-4319-8BA1-4845A0120D8D}">
      <dgm:prSet/>
      <dgm:spPr/>
      <dgm:t>
        <a:bodyPr/>
        <a:lstStyle/>
        <a:p>
          <a:endParaRPr lang="es-ES"/>
        </a:p>
      </dgm:t>
    </dgm:pt>
    <dgm:pt modelId="{4A9E9DAA-CC44-40FF-BB07-0D1D120C02F0}">
      <dgm:prSet phldrT="[Texto]" custT="1"/>
      <dgm:spPr>
        <a:solidFill>
          <a:schemeClr val="accent5">
            <a:lumMod val="20000"/>
            <a:lumOff val="80000"/>
            <a:alpha val="90000"/>
          </a:schemeClr>
        </a:solidFill>
      </dgm:spPr>
      <dgm:t>
        <a:bodyPr/>
        <a:lstStyle/>
        <a:p>
          <a:r>
            <a:rPr lang="es-ES" sz="1050" b="1"/>
            <a:t>Manteniment al día de la página web</a:t>
          </a:r>
        </a:p>
      </dgm:t>
    </dgm:pt>
    <dgm:pt modelId="{044B979E-4FB8-4041-94F3-A0156E4FAC41}" type="parTrans" cxnId="{2BCED853-400A-4BB9-B03C-408C67C4649E}">
      <dgm:prSet/>
      <dgm:spPr/>
      <dgm:t>
        <a:bodyPr/>
        <a:lstStyle/>
        <a:p>
          <a:endParaRPr lang="es-ES"/>
        </a:p>
      </dgm:t>
    </dgm:pt>
    <dgm:pt modelId="{F28AB096-7184-48A2-82F6-B5CCB47962EB}" type="sibTrans" cxnId="{2BCED853-400A-4BB9-B03C-408C67C4649E}">
      <dgm:prSet/>
      <dgm:spPr/>
      <dgm:t>
        <a:bodyPr/>
        <a:lstStyle/>
        <a:p>
          <a:endParaRPr lang="es-ES"/>
        </a:p>
      </dgm:t>
    </dgm:pt>
    <dgm:pt modelId="{07448C7C-C033-49B6-8F00-442DE5765BE7}">
      <dgm:prSet phldrT="[Texto]" custT="1"/>
      <dgm:spPr>
        <a:solidFill>
          <a:schemeClr val="accent5">
            <a:lumMod val="20000"/>
            <a:lumOff val="80000"/>
            <a:alpha val="90000"/>
          </a:schemeClr>
        </a:solidFill>
      </dgm:spPr>
      <dgm:t>
        <a:bodyPr/>
        <a:lstStyle/>
        <a:p>
          <a:r>
            <a:rPr lang="es-ES" sz="1050" b="1"/>
            <a:t>Edició de la Revista BaBaloo</a:t>
          </a:r>
        </a:p>
      </dgm:t>
    </dgm:pt>
    <dgm:pt modelId="{9B018FD6-3B34-46A6-A348-4B2A2EC4F65C}" type="parTrans" cxnId="{359706D5-33EB-443E-8B2F-E3D3503BCCD9}">
      <dgm:prSet/>
      <dgm:spPr/>
      <dgm:t>
        <a:bodyPr/>
        <a:lstStyle/>
        <a:p>
          <a:endParaRPr lang="es-ES"/>
        </a:p>
      </dgm:t>
    </dgm:pt>
    <dgm:pt modelId="{B71DC890-64D2-4108-B0E4-3C1FD468D312}" type="sibTrans" cxnId="{359706D5-33EB-443E-8B2F-E3D3503BCCD9}">
      <dgm:prSet/>
      <dgm:spPr/>
      <dgm:t>
        <a:bodyPr/>
        <a:lstStyle/>
        <a:p>
          <a:endParaRPr lang="es-ES"/>
        </a:p>
      </dgm:t>
    </dgm:pt>
    <dgm:pt modelId="{C8EC00AC-FF47-40AA-B7E2-725BA358D05C}" type="pres">
      <dgm:prSet presAssocID="{1D359CC4-AC7D-48C4-A92A-02D8BEA1C6F9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s-ES"/>
        </a:p>
      </dgm:t>
    </dgm:pt>
    <dgm:pt modelId="{39A0D3CC-497F-4176-80F9-649E71C4014C}" type="pres">
      <dgm:prSet presAssocID="{AFAABDEA-E920-4156-83F2-0A91A1ED2AA2}" presName="composite" presStyleCnt="0"/>
      <dgm:spPr/>
    </dgm:pt>
    <dgm:pt modelId="{E9DFD381-77B6-450D-BA1B-4FFDA79A5A19}" type="pres">
      <dgm:prSet presAssocID="{AFAABDEA-E920-4156-83F2-0A91A1ED2AA2}" presName="parTx" presStyleLbl="alignNode1" presStyleIdx="0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3ACA453C-9BAD-486C-BD48-16F7A744914D}" type="pres">
      <dgm:prSet presAssocID="{AFAABDEA-E920-4156-83F2-0A91A1ED2AA2}" presName="desTx" presStyleLbl="alignAccFollowNode1" presStyleIdx="0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6E9C602F-E87F-4897-812F-44BBAB462618}" type="pres">
      <dgm:prSet presAssocID="{B4092F45-36ED-456F-B8EC-9D6984162B4E}" presName="space" presStyleCnt="0"/>
      <dgm:spPr/>
    </dgm:pt>
    <dgm:pt modelId="{29DB5EA6-0104-4CFA-8BAA-2AB6DC247E95}" type="pres">
      <dgm:prSet presAssocID="{5F4ED4E5-DF73-4804-9AB0-34E8A8EF1125}" presName="composite" presStyleCnt="0"/>
      <dgm:spPr/>
    </dgm:pt>
    <dgm:pt modelId="{4D04098E-4099-4A14-9FCD-AEFAE99D1B1D}" type="pres">
      <dgm:prSet presAssocID="{5F4ED4E5-DF73-4804-9AB0-34E8A8EF1125}" presName="parTx" presStyleLbl="alignNode1" presStyleIdx="1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EF9FF969-B288-4CAF-82FA-F8DB5724981B}" type="pres">
      <dgm:prSet presAssocID="{5F4ED4E5-DF73-4804-9AB0-34E8A8EF1125}" presName="desTx" presStyleLbl="alignAccFollowNode1" presStyleIdx="1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163D6ED0-3FA6-49A4-8693-992503DD4F3F}" type="pres">
      <dgm:prSet presAssocID="{F1BF0B50-3F26-413C-9A23-5EB6F6DE4A96}" presName="space" presStyleCnt="0"/>
      <dgm:spPr/>
    </dgm:pt>
    <dgm:pt modelId="{40D58665-AE5A-4D3A-BDAC-FDF27C960017}" type="pres">
      <dgm:prSet presAssocID="{8EE1F064-AAC2-4EF6-A0CD-9AD61688C7AC}" presName="composite" presStyleCnt="0"/>
      <dgm:spPr/>
    </dgm:pt>
    <dgm:pt modelId="{22A5F2E3-CEDD-4994-A112-6B77AA4D99FD}" type="pres">
      <dgm:prSet presAssocID="{8EE1F064-AAC2-4EF6-A0CD-9AD61688C7AC}" presName="parTx" presStyleLbl="alignNode1" presStyleIdx="2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B074A38B-6C47-480A-B7BD-0C28E36B28C6}" type="pres">
      <dgm:prSet presAssocID="{8EE1F064-AAC2-4EF6-A0CD-9AD61688C7AC}" presName="desTx" presStyleLbl="alignAccFollowNode1" presStyleIdx="2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5903973E-EEA2-462B-8243-80BC6B7AC0C8}" type="pres">
      <dgm:prSet presAssocID="{83106DA1-804A-45CA-9174-539F7DA12F7B}" presName="space" presStyleCnt="0"/>
      <dgm:spPr/>
    </dgm:pt>
    <dgm:pt modelId="{8FA361FF-6C96-4D21-9898-480D019A8D45}" type="pres">
      <dgm:prSet presAssocID="{AD205526-1044-451C-AE1D-5B655DF7746A}" presName="composite" presStyleCnt="0"/>
      <dgm:spPr/>
    </dgm:pt>
    <dgm:pt modelId="{704906AB-326C-4EC6-A56B-6C72EDF761C7}" type="pres">
      <dgm:prSet presAssocID="{AD205526-1044-451C-AE1D-5B655DF7746A}" presName="parTx" presStyleLbl="alignNode1" presStyleIdx="3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690E1759-8F48-4B77-8059-40297E49BF6B}" type="pres">
      <dgm:prSet presAssocID="{AD205526-1044-451C-AE1D-5B655DF7746A}" presName="desTx" presStyleLbl="alignAccFollowNode1" presStyleIdx="3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7B1FBA7A-A271-4849-B15C-A8EEA153E15A}" type="pres">
      <dgm:prSet presAssocID="{449BDBA7-3365-4B60-B1B4-34F1F2860B4A}" presName="space" presStyleCnt="0"/>
      <dgm:spPr/>
    </dgm:pt>
    <dgm:pt modelId="{9F61F3C0-217D-4952-8D1D-F4C7F0403140}" type="pres">
      <dgm:prSet presAssocID="{9FFA00BB-25EB-40B8-BDFC-628BA2A3FEB0}" presName="composite" presStyleCnt="0"/>
      <dgm:spPr/>
    </dgm:pt>
    <dgm:pt modelId="{4F5C37E6-7510-451D-810E-AD575FC9037A}" type="pres">
      <dgm:prSet presAssocID="{9FFA00BB-25EB-40B8-BDFC-628BA2A3FEB0}" presName="parTx" presStyleLbl="alignNode1" presStyleIdx="4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A029DE65-DEE8-46E4-8E7A-CE401FC0AA63}" type="pres">
      <dgm:prSet presAssocID="{9FFA00BB-25EB-40B8-BDFC-628BA2A3FEB0}" presName="desTx" presStyleLbl="alignAccFollowNode1" presStyleIdx="4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96364287-D376-41FD-9F06-FA04EF669562}" type="pres">
      <dgm:prSet presAssocID="{A1D31773-D290-417A-B217-36468BF0B1B6}" presName="space" presStyleCnt="0"/>
      <dgm:spPr/>
    </dgm:pt>
    <dgm:pt modelId="{FD17F07C-078A-4323-BE6D-42C048900A98}" type="pres">
      <dgm:prSet presAssocID="{BA4D9ED6-4B41-4A11-BB21-59ED67F37F4F}" presName="composite" presStyleCnt="0"/>
      <dgm:spPr/>
    </dgm:pt>
    <dgm:pt modelId="{736636FF-6864-4251-B020-F8841C251BE8}" type="pres">
      <dgm:prSet presAssocID="{BA4D9ED6-4B41-4A11-BB21-59ED67F37F4F}" presName="parTx" presStyleLbl="alignNode1" presStyleIdx="5" presStyleCnt="6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s-ES"/>
        </a:p>
      </dgm:t>
    </dgm:pt>
    <dgm:pt modelId="{EE0CAC20-B46D-40D3-9871-F74449B0D914}" type="pres">
      <dgm:prSet presAssocID="{BA4D9ED6-4B41-4A11-BB21-59ED67F37F4F}" presName="desTx" presStyleLbl="alignAccFollowNode1" presStyleIdx="5" presStyleCnt="6">
        <dgm:presLayoutVars>
          <dgm:bulletEnabled val="1"/>
        </dgm:presLayoutVars>
      </dgm:prSet>
      <dgm:spPr/>
      <dgm:t>
        <a:bodyPr/>
        <a:lstStyle/>
        <a:p>
          <a:endParaRPr lang="es-ES"/>
        </a:p>
      </dgm:t>
    </dgm:pt>
  </dgm:ptLst>
  <dgm:cxnLst>
    <dgm:cxn modelId="{B1254729-D625-42F3-9994-67AD4C77FB24}" type="presOf" srcId="{06D08E83-C58D-4659-984D-CD3A7F36538E}" destId="{EE0CAC20-B46D-40D3-9871-F74449B0D914}" srcOrd="0" destOrd="1" presId="urn:microsoft.com/office/officeart/2005/8/layout/hList1"/>
    <dgm:cxn modelId="{02FD6D9D-C28A-4319-8BA1-4845A0120D8D}" srcId="{1D359CC4-AC7D-48C4-A92A-02D8BEA1C6F9}" destId="{9FFA00BB-25EB-40B8-BDFC-628BA2A3FEB0}" srcOrd="4" destOrd="0" parTransId="{A0C85BF7-A45D-4586-BE1B-49830E18D721}" sibTransId="{A1D31773-D290-417A-B217-36468BF0B1B6}"/>
    <dgm:cxn modelId="{68989E28-C048-496F-8F98-DE80DA6D424B}" type="presOf" srcId="{07448C7C-C033-49B6-8F00-442DE5765BE7}" destId="{A029DE65-DEE8-46E4-8E7A-CE401FC0AA63}" srcOrd="0" destOrd="1" presId="urn:microsoft.com/office/officeart/2005/8/layout/hList1"/>
    <dgm:cxn modelId="{78F77EEB-555D-44DF-8D24-D78D653406D1}" type="presOf" srcId="{1D359CC4-AC7D-48C4-A92A-02D8BEA1C6F9}" destId="{C8EC00AC-FF47-40AA-B7E2-725BA358D05C}" srcOrd="0" destOrd="0" presId="urn:microsoft.com/office/officeart/2005/8/layout/hList1"/>
    <dgm:cxn modelId="{2F349E33-F64D-43EF-85D4-0FE654DAC864}" type="presOf" srcId="{AD205526-1044-451C-AE1D-5B655DF7746A}" destId="{704906AB-326C-4EC6-A56B-6C72EDF761C7}" srcOrd="0" destOrd="0" presId="urn:microsoft.com/office/officeart/2005/8/layout/hList1"/>
    <dgm:cxn modelId="{C0A3BC11-670F-4519-9C51-88DD68F03D91}" srcId="{AFAABDEA-E920-4156-83F2-0A91A1ED2AA2}" destId="{EE6BEE45-2819-4CDB-9310-5B12736AC780}" srcOrd="2" destOrd="0" parTransId="{CAC5F1AB-B1C3-4CE1-AE90-AD07F1D0054B}" sibTransId="{4E585279-0753-4D97-BBEB-1EA1405FE2A0}"/>
    <dgm:cxn modelId="{E807F14F-5294-4EF3-97BB-1B9EE6600A58}" type="presOf" srcId="{076BA6C6-BF83-4327-9AF3-341A2E188A42}" destId="{3ACA453C-9BAD-486C-BD48-16F7A744914D}" srcOrd="0" destOrd="0" presId="urn:microsoft.com/office/officeart/2005/8/layout/hList1"/>
    <dgm:cxn modelId="{D0ECFA55-9A62-4F8E-A016-D8F5757162AE}" srcId="{1D359CC4-AC7D-48C4-A92A-02D8BEA1C6F9}" destId="{5F4ED4E5-DF73-4804-9AB0-34E8A8EF1125}" srcOrd="1" destOrd="0" parTransId="{4F242418-4A94-4DF5-BCC0-35AA4331987E}" sibTransId="{F1BF0B50-3F26-413C-9A23-5EB6F6DE4A96}"/>
    <dgm:cxn modelId="{238EBD3E-2498-4F5D-8432-BEF65EE86F69}" srcId="{1D359CC4-AC7D-48C4-A92A-02D8BEA1C6F9}" destId="{AFAABDEA-E920-4156-83F2-0A91A1ED2AA2}" srcOrd="0" destOrd="0" parTransId="{5D7BC377-7258-41A0-95E0-0718B9887DDD}" sibTransId="{B4092F45-36ED-456F-B8EC-9D6984162B4E}"/>
    <dgm:cxn modelId="{D0821F20-A611-44DA-88A8-4B327D9A2985}" type="presOf" srcId="{8EE1F064-AAC2-4EF6-A0CD-9AD61688C7AC}" destId="{22A5F2E3-CEDD-4994-A112-6B77AA4D99FD}" srcOrd="0" destOrd="0" presId="urn:microsoft.com/office/officeart/2005/8/layout/hList1"/>
    <dgm:cxn modelId="{1BE36865-CAB7-4267-81F9-E2D6B799AFEF}" type="presOf" srcId="{3912859F-5DE0-4D07-B5F5-A4EC8BFEC4F2}" destId="{3ACA453C-9BAD-486C-BD48-16F7A744914D}" srcOrd="0" destOrd="3" presId="urn:microsoft.com/office/officeart/2005/8/layout/hList1"/>
    <dgm:cxn modelId="{2644C581-E6DB-47EA-B794-8F32700D69F1}" type="presOf" srcId="{D489060C-18CB-4928-B397-CDC6E69594F1}" destId="{B074A38B-6C47-480A-B7BD-0C28E36B28C6}" srcOrd="0" destOrd="1" presId="urn:microsoft.com/office/officeart/2005/8/layout/hList1"/>
    <dgm:cxn modelId="{CD978663-F34E-42BA-B708-23E1994E342D}" srcId="{8EE1F064-AAC2-4EF6-A0CD-9AD61688C7AC}" destId="{D489060C-18CB-4928-B397-CDC6E69594F1}" srcOrd="1" destOrd="0" parTransId="{A9E18704-A584-4646-9A35-74C3AB7327C0}" sibTransId="{E4C43D24-6089-44A2-8CF1-DD21D78BE4F8}"/>
    <dgm:cxn modelId="{3086C3C5-E38D-49CB-B09A-14366D031398}" type="presOf" srcId="{E451D99F-6FB8-4D8F-B08E-BC448E0D15CD}" destId="{690E1759-8F48-4B77-8059-40297E49BF6B}" srcOrd="0" destOrd="4" presId="urn:microsoft.com/office/officeart/2005/8/layout/hList1"/>
    <dgm:cxn modelId="{E223FC94-B57D-47F0-9C14-AE35E4808FBC}" type="presOf" srcId="{050855CC-260E-432F-90C5-DBA28CDDBC18}" destId="{EF9FF969-B288-4CAF-82FA-F8DB5724981B}" srcOrd="0" destOrd="0" presId="urn:microsoft.com/office/officeart/2005/8/layout/hList1"/>
    <dgm:cxn modelId="{D2773308-0309-4F00-BBFF-015E7A767B14}" type="presOf" srcId="{EE1D8241-7F35-442B-A639-12314828C6D1}" destId="{690E1759-8F48-4B77-8059-40297E49BF6B}" srcOrd="0" destOrd="0" presId="urn:microsoft.com/office/officeart/2005/8/layout/hList1"/>
    <dgm:cxn modelId="{5FCD4750-51FC-4D00-B400-CE6019927397}" srcId="{AFAABDEA-E920-4156-83F2-0A91A1ED2AA2}" destId="{93A45CAF-95B0-4B0F-95AE-8C4612D95EA3}" srcOrd="6" destOrd="0" parTransId="{3BD5FA5C-E267-4A01-B09B-9A32FF4D710C}" sibTransId="{6E3D9BCF-017C-4B1B-8191-070C3C778E79}"/>
    <dgm:cxn modelId="{460A37E1-E72F-42A1-B4A2-B6C32A23C4A2}" type="presOf" srcId="{EE6BEE45-2819-4CDB-9310-5B12736AC780}" destId="{3ACA453C-9BAD-486C-BD48-16F7A744914D}" srcOrd="0" destOrd="2" presId="urn:microsoft.com/office/officeart/2005/8/layout/hList1"/>
    <dgm:cxn modelId="{2BCED853-400A-4BB9-B03C-408C67C4649E}" srcId="{9FFA00BB-25EB-40B8-BDFC-628BA2A3FEB0}" destId="{4A9E9DAA-CC44-40FF-BB07-0D1D120C02F0}" srcOrd="0" destOrd="0" parTransId="{044B979E-4FB8-4041-94F3-A0156E4FAC41}" sibTransId="{F28AB096-7184-48A2-82F6-B5CCB47962EB}"/>
    <dgm:cxn modelId="{0C41D946-226C-440B-8B53-5E85A2C3E4AE}" type="presOf" srcId="{2F93B7F1-B9DC-42EF-ABA2-42B46572BAC3}" destId="{3ACA453C-9BAD-486C-BD48-16F7A744914D}" srcOrd="0" destOrd="1" presId="urn:microsoft.com/office/officeart/2005/8/layout/hList1"/>
    <dgm:cxn modelId="{C749A1C6-BB85-4D80-B861-8EB288233E1C}" srcId="{AD205526-1044-451C-AE1D-5B655DF7746A}" destId="{8149A409-5C87-4ACB-BE53-CB4AC58E1773}" srcOrd="1" destOrd="0" parTransId="{B547AACD-7908-44F7-9895-4A600042C987}" sibTransId="{B7A26E81-7175-45FE-8F95-AB7978FDD0BE}"/>
    <dgm:cxn modelId="{9B5E6A25-FBBD-4A7E-A2B0-3D07A3B726E4}" srcId="{AD205526-1044-451C-AE1D-5B655DF7746A}" destId="{B4D70FCD-2995-4B2F-A728-18620FF28D4D}" srcOrd="5" destOrd="0" parTransId="{070371AE-6FE1-45BE-992F-4B4FE29AF56F}" sibTransId="{6612B106-9434-407E-87F3-022D110CD0B4}"/>
    <dgm:cxn modelId="{7BE38307-199D-4100-8CBC-15AD8C26533F}" srcId="{AFAABDEA-E920-4156-83F2-0A91A1ED2AA2}" destId="{915CB39E-BD4F-4DD3-A574-1DA082356812}" srcOrd="7" destOrd="0" parTransId="{4F3ADE65-07D0-41E0-8815-827BA4F8D1B5}" sibTransId="{0D1A75D8-68E1-43E2-AEC8-6FF34C919443}"/>
    <dgm:cxn modelId="{1D098776-9BA0-4A4A-B4F2-3767C617ED2F}" type="presOf" srcId="{0CD251E4-CC40-45B2-9B43-20F1DA401187}" destId="{690E1759-8F48-4B77-8059-40297E49BF6B}" srcOrd="0" destOrd="2" presId="urn:microsoft.com/office/officeart/2005/8/layout/hList1"/>
    <dgm:cxn modelId="{3FBD6E32-51B4-4E20-A32B-47A3F25C1910}" type="presOf" srcId="{BA4D9ED6-4B41-4A11-BB21-59ED67F37F4F}" destId="{736636FF-6864-4251-B020-F8841C251BE8}" srcOrd="0" destOrd="0" presId="urn:microsoft.com/office/officeart/2005/8/layout/hList1"/>
    <dgm:cxn modelId="{5CBD33B7-0AE9-4299-A3CB-A94ACAE4AB87}" type="presOf" srcId="{FFBB8EE5-EA5A-4292-9020-7811C012D175}" destId="{3ACA453C-9BAD-486C-BD48-16F7A744914D}" srcOrd="0" destOrd="4" presId="urn:microsoft.com/office/officeart/2005/8/layout/hList1"/>
    <dgm:cxn modelId="{056A6442-9AEA-45B8-A6F5-B84443149DB2}" type="presOf" srcId="{3A1A59FF-FCB0-4589-8670-523024739F48}" destId="{690E1759-8F48-4B77-8059-40297E49BF6B}" srcOrd="0" destOrd="3" presId="urn:microsoft.com/office/officeart/2005/8/layout/hList1"/>
    <dgm:cxn modelId="{07124913-0A10-4454-80D8-693E59D3F6B4}" type="presOf" srcId="{9FFA00BB-25EB-40B8-BDFC-628BA2A3FEB0}" destId="{4F5C37E6-7510-451D-810E-AD575FC9037A}" srcOrd="0" destOrd="0" presId="urn:microsoft.com/office/officeart/2005/8/layout/hList1"/>
    <dgm:cxn modelId="{527FA65D-7892-4A6B-BD38-A493311D2465}" type="presOf" srcId="{A21B4D10-3F45-48CC-825C-C8F97BFEDDA1}" destId="{EF9FF969-B288-4CAF-82FA-F8DB5724981B}" srcOrd="0" destOrd="1" presId="urn:microsoft.com/office/officeart/2005/8/layout/hList1"/>
    <dgm:cxn modelId="{AFEA399B-7BD9-4F85-8A35-4F8EFCE9806E}" srcId="{1D359CC4-AC7D-48C4-A92A-02D8BEA1C6F9}" destId="{AD205526-1044-451C-AE1D-5B655DF7746A}" srcOrd="3" destOrd="0" parTransId="{976FD0E6-581B-4C13-A948-30E50A62F480}" sibTransId="{449BDBA7-3365-4B60-B1B4-34F1F2860B4A}"/>
    <dgm:cxn modelId="{359706D5-33EB-443E-8B2F-E3D3503BCCD9}" srcId="{9FFA00BB-25EB-40B8-BDFC-628BA2A3FEB0}" destId="{07448C7C-C033-49B6-8F00-442DE5765BE7}" srcOrd="1" destOrd="0" parTransId="{9B018FD6-3B34-46A6-A348-4B2A2EC4F65C}" sibTransId="{B71DC890-64D2-4108-B0E4-3C1FD468D312}"/>
    <dgm:cxn modelId="{A118195A-D31A-4D90-9888-2C80B187F7D2}" type="presOf" srcId="{915CB39E-BD4F-4DD3-A574-1DA082356812}" destId="{3ACA453C-9BAD-486C-BD48-16F7A744914D}" srcOrd="0" destOrd="7" presId="urn:microsoft.com/office/officeart/2005/8/layout/hList1"/>
    <dgm:cxn modelId="{41D7EB73-E1D0-4728-9052-E13D7E959C11}" srcId="{AD205526-1044-451C-AE1D-5B655DF7746A}" destId="{E451D99F-6FB8-4D8F-B08E-BC448E0D15CD}" srcOrd="4" destOrd="0" parTransId="{09E6CE75-E823-44F1-807C-113F54CCC149}" sibTransId="{20BD5378-4263-4A9D-992B-07374FFF6146}"/>
    <dgm:cxn modelId="{F7E78FA9-B849-4CCE-AE36-370DBB96C7DA}" srcId="{AFAABDEA-E920-4156-83F2-0A91A1ED2AA2}" destId="{8DFC43A2-9DD3-452E-B4EC-9D7E4C1A8392}" srcOrd="5" destOrd="0" parTransId="{9BC1D072-BBB2-43BC-AE8D-C7FE2B91A7AB}" sibTransId="{51EA3BEB-93E8-41BA-BE4E-9BCFD04A668D}"/>
    <dgm:cxn modelId="{5D26D3D8-FBC9-4E5A-B6FC-D50E073E416C}" type="presOf" srcId="{8DFC43A2-9DD3-452E-B4EC-9D7E4C1A8392}" destId="{3ACA453C-9BAD-486C-BD48-16F7A744914D}" srcOrd="0" destOrd="5" presId="urn:microsoft.com/office/officeart/2005/8/layout/hList1"/>
    <dgm:cxn modelId="{85D7C2F0-58FF-46A0-BCDA-A1747E401085}" srcId="{AFAABDEA-E920-4156-83F2-0A91A1ED2AA2}" destId="{FFBB8EE5-EA5A-4292-9020-7811C012D175}" srcOrd="4" destOrd="0" parTransId="{13605FF6-E454-4BBA-8061-E10610A9E578}" sibTransId="{D2DB1DDE-8208-47F3-8AAA-93990DAA8B18}"/>
    <dgm:cxn modelId="{263786AD-39E5-4318-A750-8C9B3E0F1C6D}" type="presOf" srcId="{2A84FE90-D3A9-4A7B-B96B-6D6150779BB0}" destId="{B074A38B-6C47-480A-B7BD-0C28E36B28C6}" srcOrd="0" destOrd="0" presId="urn:microsoft.com/office/officeart/2005/8/layout/hList1"/>
    <dgm:cxn modelId="{33F2B853-3812-4B57-8809-E30FAAC9B6DE}" type="presOf" srcId="{93A45CAF-95B0-4B0F-95AE-8C4612D95EA3}" destId="{3ACA453C-9BAD-486C-BD48-16F7A744914D}" srcOrd="0" destOrd="6" presId="urn:microsoft.com/office/officeart/2005/8/layout/hList1"/>
    <dgm:cxn modelId="{E1F56B6B-7B3B-42E8-87A3-0A7F37003239}" srcId="{5F4ED4E5-DF73-4804-9AB0-34E8A8EF1125}" destId="{050855CC-260E-432F-90C5-DBA28CDDBC18}" srcOrd="0" destOrd="0" parTransId="{980CFAAF-D85A-4405-AAE4-944AC074E3C4}" sibTransId="{095F324F-3C00-42BC-B7A1-680D7C91573D}"/>
    <dgm:cxn modelId="{3CB3A36C-A421-464A-B637-A74B399C160F}" srcId="{AFAABDEA-E920-4156-83F2-0A91A1ED2AA2}" destId="{2F93B7F1-B9DC-42EF-ABA2-42B46572BAC3}" srcOrd="1" destOrd="0" parTransId="{F9113C41-58BE-4A81-BB0E-B13DF9D3ADCB}" sibTransId="{EEBD0C9D-642F-46C3-8EDD-D75F53BD5C67}"/>
    <dgm:cxn modelId="{4202D3BE-4E6E-4F8E-AB7E-B88C8DF623AD}" srcId="{5F4ED4E5-DF73-4804-9AB0-34E8A8EF1125}" destId="{A21B4D10-3F45-48CC-825C-C8F97BFEDDA1}" srcOrd="1" destOrd="0" parTransId="{AB52E240-D404-49B4-A40C-B9882BE03D16}" sibTransId="{56724E00-62D0-4D2C-91BB-2CE5FBF20CD8}"/>
    <dgm:cxn modelId="{AB845D4F-47F8-4F7F-A6EC-732553428491}" srcId="{8EE1F064-AAC2-4EF6-A0CD-9AD61688C7AC}" destId="{2A84FE90-D3A9-4A7B-B96B-6D6150779BB0}" srcOrd="0" destOrd="0" parTransId="{BCA82283-50D2-4B6A-8A42-7687C71EC49C}" sibTransId="{DA64A372-4813-46CB-A39F-EDD5BAA7E716}"/>
    <dgm:cxn modelId="{364BD7B6-7D7C-4EFE-8BD5-AB06AD6E445D}" srcId="{AFAABDEA-E920-4156-83F2-0A91A1ED2AA2}" destId="{3912859F-5DE0-4D07-B5F5-A4EC8BFEC4F2}" srcOrd="3" destOrd="0" parTransId="{C551688D-EF69-49F9-BC4A-4FFFEC49C3CF}" sibTransId="{BF87009D-905B-476D-8FFF-84B183F4F7A4}"/>
    <dgm:cxn modelId="{D401D247-FA55-40B1-A2EB-2739F26C3947}" srcId="{1D359CC4-AC7D-48C4-A92A-02D8BEA1C6F9}" destId="{BA4D9ED6-4B41-4A11-BB21-59ED67F37F4F}" srcOrd="5" destOrd="0" parTransId="{46FB7D8A-8A03-45E7-803A-824E5432D375}" sibTransId="{FBCFC9F6-A96B-4F2E-8D70-EA3535D8DC4A}"/>
    <dgm:cxn modelId="{412D66E4-9AAC-4232-85C7-0A7291C2FAEE}" srcId="{BA4D9ED6-4B41-4A11-BB21-59ED67F37F4F}" destId="{578557E4-50DB-4937-A72F-86BD50E4D69C}" srcOrd="0" destOrd="0" parTransId="{F42822E8-F80B-416F-A2AC-5A6E7160A0BC}" sibTransId="{205E9872-4C97-46BE-AA8D-D20BB47422FF}"/>
    <dgm:cxn modelId="{2C5AD37A-18EB-46D8-9F60-F9F6940BC600}" srcId="{AD205526-1044-451C-AE1D-5B655DF7746A}" destId="{0CD251E4-CC40-45B2-9B43-20F1DA401187}" srcOrd="2" destOrd="0" parTransId="{904BD954-D4C7-45FA-A4C7-26BDA3CA8A07}" sibTransId="{9ED01250-646B-4DFE-9294-8BCB9F901FC5}"/>
    <dgm:cxn modelId="{3F06658E-BBBE-47DE-9252-44351F77B8A7}" type="presOf" srcId="{578557E4-50DB-4937-A72F-86BD50E4D69C}" destId="{EE0CAC20-B46D-40D3-9871-F74449B0D914}" srcOrd="0" destOrd="0" presId="urn:microsoft.com/office/officeart/2005/8/layout/hList1"/>
    <dgm:cxn modelId="{F73C660A-11F4-45C1-BE3F-DD87BEB4D22D}" srcId="{1D359CC4-AC7D-48C4-A92A-02D8BEA1C6F9}" destId="{8EE1F064-AAC2-4EF6-A0CD-9AD61688C7AC}" srcOrd="2" destOrd="0" parTransId="{B160B15C-F4CF-46DF-AAF0-D484C6A83043}" sibTransId="{83106DA1-804A-45CA-9174-539F7DA12F7B}"/>
    <dgm:cxn modelId="{65E5812C-40F3-4249-984F-B063DF964EFD}" srcId="{AD205526-1044-451C-AE1D-5B655DF7746A}" destId="{3A1A59FF-FCB0-4589-8670-523024739F48}" srcOrd="3" destOrd="0" parTransId="{4F2ADECA-08AF-48E5-8099-78F0C703A939}" sibTransId="{B85F27C9-8AE3-49BF-9799-265F0D75700C}"/>
    <dgm:cxn modelId="{2CB5EE96-3C23-469C-BB9E-82BCFC10FD2B}" type="presOf" srcId="{B4D70FCD-2995-4B2F-A728-18620FF28D4D}" destId="{690E1759-8F48-4B77-8059-40297E49BF6B}" srcOrd="0" destOrd="5" presId="urn:microsoft.com/office/officeart/2005/8/layout/hList1"/>
    <dgm:cxn modelId="{02C44D44-080F-4653-8EE8-3FDA98E34EBF}" type="presOf" srcId="{8149A409-5C87-4ACB-BE53-CB4AC58E1773}" destId="{690E1759-8F48-4B77-8059-40297E49BF6B}" srcOrd="0" destOrd="1" presId="urn:microsoft.com/office/officeart/2005/8/layout/hList1"/>
    <dgm:cxn modelId="{E10AF8ED-A231-46BF-87A9-E03E2EEA5CF3}" srcId="{AD205526-1044-451C-AE1D-5B655DF7746A}" destId="{EE1D8241-7F35-442B-A639-12314828C6D1}" srcOrd="0" destOrd="0" parTransId="{6277635A-2CBC-4A4A-A9BF-5040D5D2FB85}" sibTransId="{05C836AC-7A65-4655-854B-EAE0C183FABF}"/>
    <dgm:cxn modelId="{B026743E-1179-4E4B-9D2C-1C624582FAA7}" srcId="{AFAABDEA-E920-4156-83F2-0A91A1ED2AA2}" destId="{076BA6C6-BF83-4327-9AF3-341A2E188A42}" srcOrd="0" destOrd="0" parTransId="{CF91190F-D0A6-493E-9EF6-5A01C9CA154C}" sibTransId="{7C00E81A-EBF0-45E1-B7ED-293B00F8797B}"/>
    <dgm:cxn modelId="{E6B0D79B-32E6-42CC-BA5F-504B04160502}" type="presOf" srcId="{5F4ED4E5-DF73-4804-9AB0-34E8A8EF1125}" destId="{4D04098E-4099-4A14-9FCD-AEFAE99D1B1D}" srcOrd="0" destOrd="0" presId="urn:microsoft.com/office/officeart/2005/8/layout/hList1"/>
    <dgm:cxn modelId="{42BCE10F-8669-45EA-8CF1-C9D489F9BC4F}" type="presOf" srcId="{AFAABDEA-E920-4156-83F2-0A91A1ED2AA2}" destId="{E9DFD381-77B6-450D-BA1B-4FFDA79A5A19}" srcOrd="0" destOrd="0" presId="urn:microsoft.com/office/officeart/2005/8/layout/hList1"/>
    <dgm:cxn modelId="{C2D7ADC1-5A45-4489-91A8-431160244CD6}" srcId="{BA4D9ED6-4B41-4A11-BB21-59ED67F37F4F}" destId="{06D08E83-C58D-4659-984D-CD3A7F36538E}" srcOrd="1" destOrd="0" parTransId="{ED2248AC-B8C0-4E91-ACDA-0A57735346E0}" sibTransId="{76EA0D86-7DDD-42FF-B0EC-C42964F4D718}"/>
    <dgm:cxn modelId="{E6FABE23-4273-4F0A-A69D-F52AAD7FA7FC}" type="presOf" srcId="{4A9E9DAA-CC44-40FF-BB07-0D1D120C02F0}" destId="{A029DE65-DEE8-46E4-8E7A-CE401FC0AA63}" srcOrd="0" destOrd="0" presId="urn:microsoft.com/office/officeart/2005/8/layout/hList1"/>
    <dgm:cxn modelId="{036995DC-667C-448F-9A2B-A3893D468F17}" type="presParOf" srcId="{C8EC00AC-FF47-40AA-B7E2-725BA358D05C}" destId="{39A0D3CC-497F-4176-80F9-649E71C4014C}" srcOrd="0" destOrd="0" presId="urn:microsoft.com/office/officeart/2005/8/layout/hList1"/>
    <dgm:cxn modelId="{1B12F6C9-7269-481A-BF4D-B9A2D7337295}" type="presParOf" srcId="{39A0D3CC-497F-4176-80F9-649E71C4014C}" destId="{E9DFD381-77B6-450D-BA1B-4FFDA79A5A19}" srcOrd="0" destOrd="0" presId="urn:microsoft.com/office/officeart/2005/8/layout/hList1"/>
    <dgm:cxn modelId="{146C032D-8862-4FE9-ACCF-73F2B93F659C}" type="presParOf" srcId="{39A0D3CC-497F-4176-80F9-649E71C4014C}" destId="{3ACA453C-9BAD-486C-BD48-16F7A744914D}" srcOrd="1" destOrd="0" presId="urn:microsoft.com/office/officeart/2005/8/layout/hList1"/>
    <dgm:cxn modelId="{6097154F-CF74-4434-B9B6-6F7AD7585EE5}" type="presParOf" srcId="{C8EC00AC-FF47-40AA-B7E2-725BA358D05C}" destId="{6E9C602F-E87F-4897-812F-44BBAB462618}" srcOrd="1" destOrd="0" presId="urn:microsoft.com/office/officeart/2005/8/layout/hList1"/>
    <dgm:cxn modelId="{49108971-E862-4B1D-B072-A88ABEF3E6E9}" type="presParOf" srcId="{C8EC00AC-FF47-40AA-B7E2-725BA358D05C}" destId="{29DB5EA6-0104-4CFA-8BAA-2AB6DC247E95}" srcOrd="2" destOrd="0" presId="urn:microsoft.com/office/officeart/2005/8/layout/hList1"/>
    <dgm:cxn modelId="{168769CF-3F14-47BC-BCD2-0A34208D7E51}" type="presParOf" srcId="{29DB5EA6-0104-4CFA-8BAA-2AB6DC247E95}" destId="{4D04098E-4099-4A14-9FCD-AEFAE99D1B1D}" srcOrd="0" destOrd="0" presId="urn:microsoft.com/office/officeart/2005/8/layout/hList1"/>
    <dgm:cxn modelId="{544E74C0-1FE1-45E4-B6CC-68D163C26C60}" type="presParOf" srcId="{29DB5EA6-0104-4CFA-8BAA-2AB6DC247E95}" destId="{EF9FF969-B288-4CAF-82FA-F8DB5724981B}" srcOrd="1" destOrd="0" presId="urn:microsoft.com/office/officeart/2005/8/layout/hList1"/>
    <dgm:cxn modelId="{ED92A59B-D3B2-4A9E-9295-DCB15E21AFA7}" type="presParOf" srcId="{C8EC00AC-FF47-40AA-B7E2-725BA358D05C}" destId="{163D6ED0-3FA6-49A4-8693-992503DD4F3F}" srcOrd="3" destOrd="0" presId="urn:microsoft.com/office/officeart/2005/8/layout/hList1"/>
    <dgm:cxn modelId="{B771C50F-7E07-468E-84DB-30D44F932EFE}" type="presParOf" srcId="{C8EC00AC-FF47-40AA-B7E2-725BA358D05C}" destId="{40D58665-AE5A-4D3A-BDAC-FDF27C960017}" srcOrd="4" destOrd="0" presId="urn:microsoft.com/office/officeart/2005/8/layout/hList1"/>
    <dgm:cxn modelId="{C9232E2C-DE71-4AE8-8BBD-86A976AB328B}" type="presParOf" srcId="{40D58665-AE5A-4D3A-BDAC-FDF27C960017}" destId="{22A5F2E3-CEDD-4994-A112-6B77AA4D99FD}" srcOrd="0" destOrd="0" presId="urn:microsoft.com/office/officeart/2005/8/layout/hList1"/>
    <dgm:cxn modelId="{B6805694-5349-4C6D-B3CB-2008D63376F7}" type="presParOf" srcId="{40D58665-AE5A-4D3A-BDAC-FDF27C960017}" destId="{B074A38B-6C47-480A-B7BD-0C28E36B28C6}" srcOrd="1" destOrd="0" presId="urn:microsoft.com/office/officeart/2005/8/layout/hList1"/>
    <dgm:cxn modelId="{35F10464-F436-4C42-9832-6A344A79F530}" type="presParOf" srcId="{C8EC00AC-FF47-40AA-B7E2-725BA358D05C}" destId="{5903973E-EEA2-462B-8243-80BC6B7AC0C8}" srcOrd="5" destOrd="0" presId="urn:microsoft.com/office/officeart/2005/8/layout/hList1"/>
    <dgm:cxn modelId="{23CA16CC-ED55-475C-AE21-2489905E7706}" type="presParOf" srcId="{C8EC00AC-FF47-40AA-B7E2-725BA358D05C}" destId="{8FA361FF-6C96-4D21-9898-480D019A8D45}" srcOrd="6" destOrd="0" presId="urn:microsoft.com/office/officeart/2005/8/layout/hList1"/>
    <dgm:cxn modelId="{C7E76949-9C6A-4913-BD3E-10C6B0E23E70}" type="presParOf" srcId="{8FA361FF-6C96-4D21-9898-480D019A8D45}" destId="{704906AB-326C-4EC6-A56B-6C72EDF761C7}" srcOrd="0" destOrd="0" presId="urn:microsoft.com/office/officeart/2005/8/layout/hList1"/>
    <dgm:cxn modelId="{8E489A27-0AA0-437F-AEC3-790E5B4E9622}" type="presParOf" srcId="{8FA361FF-6C96-4D21-9898-480D019A8D45}" destId="{690E1759-8F48-4B77-8059-40297E49BF6B}" srcOrd="1" destOrd="0" presId="urn:microsoft.com/office/officeart/2005/8/layout/hList1"/>
    <dgm:cxn modelId="{F4EA9747-2D88-4030-9C83-2A0BA3C0704C}" type="presParOf" srcId="{C8EC00AC-FF47-40AA-B7E2-725BA358D05C}" destId="{7B1FBA7A-A271-4849-B15C-A8EEA153E15A}" srcOrd="7" destOrd="0" presId="urn:microsoft.com/office/officeart/2005/8/layout/hList1"/>
    <dgm:cxn modelId="{07F0A559-CC02-4BFE-B3F9-CDFD6F8C250E}" type="presParOf" srcId="{C8EC00AC-FF47-40AA-B7E2-725BA358D05C}" destId="{9F61F3C0-217D-4952-8D1D-F4C7F0403140}" srcOrd="8" destOrd="0" presId="urn:microsoft.com/office/officeart/2005/8/layout/hList1"/>
    <dgm:cxn modelId="{D9949FB8-9943-4582-9DED-4940CF4479B5}" type="presParOf" srcId="{9F61F3C0-217D-4952-8D1D-F4C7F0403140}" destId="{4F5C37E6-7510-451D-810E-AD575FC9037A}" srcOrd="0" destOrd="0" presId="urn:microsoft.com/office/officeart/2005/8/layout/hList1"/>
    <dgm:cxn modelId="{42AF84E1-295A-46E2-A51B-44872569ADA8}" type="presParOf" srcId="{9F61F3C0-217D-4952-8D1D-F4C7F0403140}" destId="{A029DE65-DEE8-46E4-8E7A-CE401FC0AA63}" srcOrd="1" destOrd="0" presId="urn:microsoft.com/office/officeart/2005/8/layout/hList1"/>
    <dgm:cxn modelId="{43310938-D2DE-40EE-B3FC-433E89B5B989}" type="presParOf" srcId="{C8EC00AC-FF47-40AA-B7E2-725BA358D05C}" destId="{96364287-D376-41FD-9F06-FA04EF669562}" srcOrd="9" destOrd="0" presId="urn:microsoft.com/office/officeart/2005/8/layout/hList1"/>
    <dgm:cxn modelId="{A427C44B-0590-450F-BD1C-DE88D99C3E61}" type="presParOf" srcId="{C8EC00AC-FF47-40AA-B7E2-725BA358D05C}" destId="{FD17F07C-078A-4323-BE6D-42C048900A98}" srcOrd="10" destOrd="0" presId="urn:microsoft.com/office/officeart/2005/8/layout/hList1"/>
    <dgm:cxn modelId="{D80D53E8-8286-43AA-8675-6F46629172DA}" type="presParOf" srcId="{FD17F07C-078A-4323-BE6D-42C048900A98}" destId="{736636FF-6864-4251-B020-F8841C251BE8}" srcOrd="0" destOrd="0" presId="urn:microsoft.com/office/officeart/2005/8/layout/hList1"/>
    <dgm:cxn modelId="{BDE9C332-D604-4290-9AE5-B01194A2192E}" type="presParOf" srcId="{FD17F07C-078A-4323-BE6D-42C048900A98}" destId="{EE0CAC20-B46D-40D3-9871-F74449B0D914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9DFD381-77B6-450D-BA1B-4FFDA79A5A19}">
      <dsp:nvSpPr>
        <dsp:cNvPr id="0" name=""/>
        <dsp:cNvSpPr/>
      </dsp:nvSpPr>
      <dsp:spPr>
        <a:xfrm>
          <a:off x="1941" y="148662"/>
          <a:ext cx="1031532" cy="401224"/>
        </a:xfrm>
        <a:prstGeom prst="rect">
          <a:avLst/>
        </a:prstGeom>
        <a:solidFill>
          <a:schemeClr val="accent1">
            <a:lumMod val="75000"/>
          </a:schemeClr>
        </a:solidFill>
        <a:ln w="9525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100" b="1" kern="1200"/>
            <a:t>Comissió Econòmica</a:t>
          </a:r>
        </a:p>
      </dsp:txBody>
      <dsp:txXfrm>
        <a:off x="1941" y="148662"/>
        <a:ext cx="1031532" cy="401224"/>
      </dsp:txXfrm>
    </dsp:sp>
    <dsp:sp modelId="{3ACA453C-9BAD-486C-BD48-16F7A744914D}">
      <dsp:nvSpPr>
        <dsp:cNvPr id="0" name=""/>
        <dsp:cNvSpPr/>
      </dsp:nvSpPr>
      <dsp:spPr>
        <a:xfrm>
          <a:off x="1941" y="549887"/>
          <a:ext cx="1031532" cy="2635200"/>
        </a:xfrm>
        <a:prstGeom prst="rect">
          <a:avLst/>
        </a:prstGeom>
        <a:solidFill>
          <a:schemeClr val="accent1">
            <a:lumMod val="40000"/>
            <a:lumOff val="60000"/>
            <a:alpha val="9000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kern="1200"/>
            <a:t>Sou secretària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kern="1200"/>
            <a:t>Manteniment ordinadors</a:t>
          </a:r>
          <a:r>
            <a:rPr lang="es-ES" sz="1100" b="1" i="0" u="none" kern="1200"/>
            <a:t> </a:t>
          </a:r>
          <a:endParaRPr lang="es-ES" sz="1100" b="1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i="0" u="none" kern="1200"/>
            <a:t>Biblioteca</a:t>
          </a:r>
          <a:endParaRPr lang="es-ES" sz="1100" b="1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i="0" u="none" kern="1200"/>
            <a:t>Material oficina</a:t>
          </a:r>
          <a:endParaRPr lang="es-ES" sz="1100" b="1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i="0" u="none" kern="1200"/>
            <a:t>Quotes associacions (FAPAC)</a:t>
          </a:r>
          <a:endParaRPr lang="es-ES" sz="1100" b="1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i="0" u="none" kern="1200"/>
            <a:t>Aportació escola</a:t>
          </a:r>
          <a:endParaRPr lang="es-ES" sz="1100" b="1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i="0" u="none" kern="1200"/>
            <a:t>Comissions Caixa</a:t>
          </a:r>
          <a:endParaRPr lang="es-ES" sz="1100" b="1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i="0" u="none" kern="1200"/>
            <a:t>Altres despeses </a:t>
          </a:r>
          <a:endParaRPr lang="es-ES" sz="1100" b="1" kern="1200"/>
        </a:p>
      </dsp:txBody>
      <dsp:txXfrm>
        <a:off x="1941" y="549887"/>
        <a:ext cx="1031532" cy="2635200"/>
      </dsp:txXfrm>
    </dsp:sp>
    <dsp:sp modelId="{4D04098E-4099-4A14-9FCD-AEFAE99D1B1D}">
      <dsp:nvSpPr>
        <dsp:cNvPr id="0" name=""/>
        <dsp:cNvSpPr/>
      </dsp:nvSpPr>
      <dsp:spPr>
        <a:xfrm>
          <a:off x="1177888" y="148662"/>
          <a:ext cx="1031532" cy="401224"/>
        </a:xfrm>
        <a:prstGeom prst="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100" b="1" kern="1200"/>
            <a:t>Comissió Extraescolars</a:t>
          </a:r>
        </a:p>
      </dsp:txBody>
      <dsp:txXfrm>
        <a:off x="1177888" y="148662"/>
        <a:ext cx="1031532" cy="401224"/>
      </dsp:txXfrm>
    </dsp:sp>
    <dsp:sp modelId="{EF9FF969-B288-4CAF-82FA-F8DB5724981B}">
      <dsp:nvSpPr>
        <dsp:cNvPr id="0" name=""/>
        <dsp:cNvSpPr/>
      </dsp:nvSpPr>
      <dsp:spPr>
        <a:xfrm>
          <a:off x="1177888" y="549887"/>
          <a:ext cx="1031532" cy="2635200"/>
        </a:xfrm>
        <a:prstGeom prst="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050" b="1" kern="1200"/>
            <a:t>Organització de les activitats extraescolars</a:t>
          </a:r>
        </a:p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050" b="1" kern="1200"/>
            <a:t>Organització del Casal d'Estiu</a:t>
          </a:r>
        </a:p>
      </dsp:txBody>
      <dsp:txXfrm>
        <a:off x="1177888" y="549887"/>
        <a:ext cx="1031532" cy="2635200"/>
      </dsp:txXfrm>
    </dsp:sp>
    <dsp:sp modelId="{22A5F2E3-CEDD-4994-A112-6B77AA4D99FD}">
      <dsp:nvSpPr>
        <dsp:cNvPr id="0" name=""/>
        <dsp:cNvSpPr/>
      </dsp:nvSpPr>
      <dsp:spPr>
        <a:xfrm>
          <a:off x="2353835" y="148662"/>
          <a:ext cx="1031532" cy="401224"/>
        </a:xfrm>
        <a:prstGeom prst="rect">
          <a:avLst/>
        </a:prstGeom>
        <a:solidFill>
          <a:schemeClr val="accent3">
            <a:lumMod val="75000"/>
          </a:schemeClr>
        </a:solidFill>
        <a:ln w="9525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lvl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050" b="1" kern="1200"/>
            <a:t>Comissió Escola de pares</a:t>
          </a:r>
        </a:p>
      </dsp:txBody>
      <dsp:txXfrm>
        <a:off x="2353835" y="148662"/>
        <a:ext cx="1031532" cy="401224"/>
      </dsp:txXfrm>
    </dsp:sp>
    <dsp:sp modelId="{B074A38B-6C47-480A-B7BD-0C28E36B28C6}">
      <dsp:nvSpPr>
        <dsp:cNvPr id="0" name=""/>
        <dsp:cNvSpPr/>
      </dsp:nvSpPr>
      <dsp:spPr>
        <a:xfrm>
          <a:off x="2353835" y="549887"/>
          <a:ext cx="1031532" cy="2635200"/>
        </a:xfrm>
        <a:prstGeom prst="rect">
          <a:avLst/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800" b="1" kern="1200"/>
            <a:t>Organització de Xerrades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800" b="1" kern="1200"/>
            <a:t>Grup d'Acompanyament familiar</a:t>
          </a:r>
        </a:p>
      </dsp:txBody>
      <dsp:txXfrm>
        <a:off x="2353835" y="549887"/>
        <a:ext cx="1031532" cy="2635200"/>
      </dsp:txXfrm>
    </dsp:sp>
    <dsp:sp modelId="{704906AB-326C-4EC6-A56B-6C72EDF761C7}">
      <dsp:nvSpPr>
        <dsp:cNvPr id="0" name=""/>
        <dsp:cNvSpPr/>
      </dsp:nvSpPr>
      <dsp:spPr>
        <a:xfrm>
          <a:off x="3529782" y="148662"/>
          <a:ext cx="1031532" cy="401224"/>
        </a:xfrm>
        <a:prstGeom prst="rect">
          <a:avLst/>
        </a:prstGeom>
        <a:solidFill>
          <a:schemeClr val="accent4">
            <a:lumMod val="75000"/>
          </a:schemeClr>
        </a:solidFill>
        <a:ln w="9525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100" b="1" kern="1200"/>
            <a:t>Comissió Festes</a:t>
          </a:r>
        </a:p>
      </dsp:txBody>
      <dsp:txXfrm>
        <a:off x="3529782" y="148662"/>
        <a:ext cx="1031532" cy="401224"/>
      </dsp:txXfrm>
    </dsp:sp>
    <dsp:sp modelId="{690E1759-8F48-4B77-8059-40297E49BF6B}">
      <dsp:nvSpPr>
        <dsp:cNvPr id="0" name=""/>
        <dsp:cNvSpPr/>
      </dsp:nvSpPr>
      <dsp:spPr>
        <a:xfrm>
          <a:off x="3529782" y="549887"/>
          <a:ext cx="1031532" cy="2635200"/>
        </a:xfrm>
        <a:prstGeom prst="rect">
          <a:avLst/>
        </a:prstGeom>
        <a:solidFill>
          <a:schemeClr val="accent4">
            <a:lumMod val="40000"/>
            <a:lumOff val="60000"/>
            <a:alpha val="9000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kern="1200"/>
            <a:t>Organització del Berenar de Benvinguda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kern="1200"/>
            <a:t>Sortidas trimestrales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kern="1200"/>
            <a:t>Colla gegantera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kern="1200"/>
            <a:t>Festa major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kern="1200"/>
            <a:t>Festa científica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100" b="1" kern="1200"/>
            <a:t>Jornada de Manteniment</a:t>
          </a:r>
        </a:p>
      </dsp:txBody>
      <dsp:txXfrm>
        <a:off x="3529782" y="549887"/>
        <a:ext cx="1031532" cy="2635200"/>
      </dsp:txXfrm>
    </dsp:sp>
    <dsp:sp modelId="{4F5C37E6-7510-451D-810E-AD575FC9037A}">
      <dsp:nvSpPr>
        <dsp:cNvPr id="0" name=""/>
        <dsp:cNvSpPr/>
      </dsp:nvSpPr>
      <dsp:spPr>
        <a:xfrm>
          <a:off x="4705729" y="148662"/>
          <a:ext cx="1031532" cy="4012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100" b="1" kern="1200"/>
            <a:t>Comissió Comunicacio</a:t>
          </a:r>
        </a:p>
      </dsp:txBody>
      <dsp:txXfrm>
        <a:off x="4705729" y="148662"/>
        <a:ext cx="1031532" cy="401224"/>
      </dsp:txXfrm>
    </dsp:sp>
    <dsp:sp modelId="{A029DE65-DEE8-46E4-8E7A-CE401FC0AA63}">
      <dsp:nvSpPr>
        <dsp:cNvPr id="0" name=""/>
        <dsp:cNvSpPr/>
      </dsp:nvSpPr>
      <dsp:spPr>
        <a:xfrm>
          <a:off x="4705729" y="549887"/>
          <a:ext cx="1031532" cy="2635200"/>
        </a:xfrm>
        <a:prstGeom prst="rect">
          <a:avLst/>
        </a:prstGeom>
        <a:solidFill>
          <a:schemeClr val="accent5">
            <a:lumMod val="20000"/>
            <a:lumOff val="80000"/>
            <a:alpha val="9000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050" b="1" kern="1200"/>
            <a:t>Manteniment al día de la página web</a:t>
          </a:r>
        </a:p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050" b="1" kern="1200"/>
            <a:t>Edició de la Revista BaBaloo</a:t>
          </a:r>
        </a:p>
      </dsp:txBody>
      <dsp:txXfrm>
        <a:off x="4705729" y="549887"/>
        <a:ext cx="1031532" cy="2635200"/>
      </dsp:txXfrm>
    </dsp:sp>
    <dsp:sp modelId="{736636FF-6864-4251-B020-F8841C251BE8}">
      <dsp:nvSpPr>
        <dsp:cNvPr id="0" name=""/>
        <dsp:cNvSpPr/>
      </dsp:nvSpPr>
      <dsp:spPr>
        <a:xfrm>
          <a:off x="5881676" y="148662"/>
          <a:ext cx="1031532" cy="401224"/>
        </a:xfrm>
        <a:prstGeom prst="rect">
          <a:avLst/>
        </a:prstGeom>
        <a:solidFill>
          <a:schemeClr val="accent6">
            <a:lumMod val="75000"/>
          </a:schemeClr>
        </a:solidFill>
        <a:ln w="9525" cap="flat" cmpd="sng" algn="ctr">
          <a:solidFill>
            <a:schemeClr val="accent2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78232" tIns="44704" rIns="78232" bIns="44704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1100" b="1" kern="1200"/>
            <a:t>Comissió Menjador</a:t>
          </a:r>
        </a:p>
      </dsp:txBody>
      <dsp:txXfrm>
        <a:off x="5881676" y="148662"/>
        <a:ext cx="1031532" cy="401224"/>
      </dsp:txXfrm>
    </dsp:sp>
    <dsp:sp modelId="{EE0CAC20-B46D-40D3-9871-F74449B0D914}">
      <dsp:nvSpPr>
        <dsp:cNvPr id="0" name=""/>
        <dsp:cNvSpPr/>
      </dsp:nvSpPr>
      <dsp:spPr>
        <a:xfrm>
          <a:off x="5881676" y="549887"/>
          <a:ext cx="1031532" cy="2635200"/>
        </a:xfrm>
        <a:prstGeom prst="rect">
          <a:avLst/>
        </a:prstGeom>
        <a:solidFill>
          <a:schemeClr val="accent6">
            <a:lumMod val="40000"/>
            <a:lumOff val="60000"/>
            <a:alpha val="9000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/>
          <a:lightRig rig="flat" dir="t"/>
        </a:scene3d>
        <a:sp3d extrusionH="12700" prstMaterial="plastic">
          <a:bevelT w="50800" h="50800"/>
        </a:sp3d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58674" tIns="58674" rIns="78232" bIns="88011" numCol="1" spcCol="1270" anchor="t" anchorCtr="0">
          <a:noAutofit/>
        </a:bodyPr>
        <a:lstStyle/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050" b="1" kern="1200"/>
            <a:t>Relació amb Set i Tria</a:t>
          </a:r>
        </a:p>
        <a:p>
          <a:pPr marL="57150" lvl="1" indent="-57150" algn="l" defTabSz="466725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s-ES" sz="1050" b="1" kern="1200"/>
            <a:t>Promoció d'alimentació saludable</a:t>
          </a:r>
        </a:p>
      </dsp:txBody>
      <dsp:txXfrm>
        <a:off x="5881676" y="549887"/>
        <a:ext cx="1031532" cy="26352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1#1">
  <dgm:title val=""/>
  <dgm:desc val=""/>
  <dgm:catLst>
    <dgm:cat type="3D" pri="11100"/>
  </dgm:catLst>
  <dgm:scene3d>
    <a:camera prst="orthographicFront"/>
    <a:lightRig rig="threePt" dir="t"/>
  </dgm:scene3d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</dgm:styleDef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chart" Target="../charts/chart1.xml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0</xdr:row>
      <xdr:rowOff>88900</xdr:rowOff>
    </xdr:from>
    <xdr:to>
      <xdr:col>11</xdr:col>
      <xdr:colOff>130175</xdr:colOff>
      <xdr:row>6</xdr:row>
      <xdr:rowOff>76200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268075" y="88900"/>
          <a:ext cx="1930400" cy="14541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LOS</a:t>
          </a:r>
          <a:r>
            <a:rPr lang="es-ES" sz="1100" baseline="0"/>
            <a:t> GASTOs DE PLASTICA SE CALCULAN SOBRE FACTURACIONES A 12 MESES:</a:t>
          </a:r>
        </a:p>
        <a:p>
          <a:r>
            <a:rPr lang="es-ES" sz="1100" baseline="0"/>
            <a:t>- CONTRATO PLASTICA DE 12 MESES.</a:t>
          </a:r>
        </a:p>
        <a:p>
          <a:r>
            <a:rPr lang="es-ES" sz="1100" baseline="0"/>
            <a:t>- CONTRATO DE LAURA DEBE SER DE 12 MESES</a:t>
          </a:r>
        </a:p>
      </xdr:txBody>
    </xdr:sp>
    <xdr:clientData/>
  </xdr:twoCellAnchor>
  <xdr:twoCellAnchor>
    <xdr:from>
      <xdr:col>10</xdr:col>
      <xdr:colOff>2136775</xdr:colOff>
      <xdr:row>51</xdr:row>
      <xdr:rowOff>180976</xdr:rowOff>
    </xdr:from>
    <xdr:to>
      <xdr:col>12</xdr:col>
      <xdr:colOff>2028825</xdr:colOff>
      <xdr:row>57</xdr:row>
      <xdr:rowOff>123826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2880975" y="11201401"/>
          <a:ext cx="4302125" cy="10858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aseline="0"/>
            <a:t>COMENTARIOS:</a:t>
          </a:r>
        </a:p>
        <a:p>
          <a:r>
            <a:rPr lang="es-ES" sz="1100" baseline="0"/>
            <a:t>QUOTES SAM son 4€/mensuals/monitor</a:t>
          </a:r>
        </a:p>
        <a:p>
          <a:endParaRPr lang="es-ES" sz="1100" baseline="0"/>
        </a:p>
        <a:p>
          <a:r>
            <a:rPr lang="es-ES" sz="1100" baseline="0"/>
            <a:t>SAT tardas extra te un cost de 17€/h per tant, s'ha d'ajustar les hores.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1</xdr:row>
      <xdr:rowOff>9526</xdr:rowOff>
    </xdr:from>
    <xdr:to>
      <xdr:col>14</xdr:col>
      <xdr:colOff>523875</xdr:colOff>
      <xdr:row>15</xdr:row>
      <xdr:rowOff>123825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552451</xdr:colOff>
      <xdr:row>16</xdr:row>
      <xdr:rowOff>9525</xdr:rowOff>
    </xdr:from>
    <xdr:to>
      <xdr:col>14</xdr:col>
      <xdr:colOff>609601</xdr:colOff>
      <xdr:row>35</xdr:row>
      <xdr:rowOff>76200</xdr:rowOff>
    </xdr:to>
    <xdr:graphicFrame macro="">
      <xdr:nvGraphicFramePr>
        <xdr:cNvPr id="3" name="2 Diagram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1</xdr:col>
      <xdr:colOff>211666</xdr:colOff>
      <xdr:row>17</xdr:row>
      <xdr:rowOff>49388</xdr:rowOff>
    </xdr:from>
    <xdr:to>
      <xdr:col>5</xdr:col>
      <xdr:colOff>246944</xdr:colOff>
      <xdr:row>36</xdr:row>
      <xdr:rowOff>84665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73455" y="3258820"/>
          <a:ext cx="3082925" cy="33216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400">
              <a:solidFill>
                <a:sysClr val="windowText" lastClr="000000"/>
              </a:solidFill>
            </a:rPr>
            <a:t>Fonts d'ingressos principals de l'AFA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Quotes AFA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Cobraments d'extraescolars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Quotes plàstica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Venda Loteria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 Subvencions.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/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Despeses principals de l'AFA: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Sou Administrativa AFA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 Pagaments d'extraescolars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Aportacions a l'escola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Sou mestre de plàstica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Organització de xerrades</a:t>
          </a:r>
          <a:br>
            <a:rPr lang="es-ES" sz="1400">
              <a:solidFill>
                <a:sysClr val="windowText" lastClr="000000"/>
              </a:solidFill>
            </a:rPr>
          </a:br>
          <a:r>
            <a:rPr lang="es-ES" sz="1400">
              <a:solidFill>
                <a:sysClr val="windowText" lastClr="000000"/>
              </a:solidFill>
            </a:rPr>
            <a:t>- Organització de festa de la ciència.</a:t>
          </a:r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OMAR~1/AppData/Local/Temp/Rar$DIa0.618/PE097BGv7PM%20Presupu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Ingresos"/>
      <sheetName val="Gastos"/>
      <sheetName val="Personal"/>
      <sheetName val="Presupuesto 1"/>
      <sheetName val="Presupuesto 2"/>
      <sheetName val="P&amp;L"/>
      <sheetName val="cálculos"/>
      <sheetName val="S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9">
          <cell r="B59" t="str">
            <v>Enero</v>
          </cell>
        </row>
        <row r="60">
          <cell r="B60" t="str">
            <v>Febrero</v>
          </cell>
        </row>
        <row r="61">
          <cell r="B61" t="str">
            <v>Marzo</v>
          </cell>
        </row>
        <row r="62">
          <cell r="B62" t="str">
            <v>Abril</v>
          </cell>
        </row>
        <row r="63">
          <cell r="B63" t="str">
            <v>Mayo</v>
          </cell>
        </row>
        <row r="64">
          <cell r="B64" t="str">
            <v>Junio</v>
          </cell>
        </row>
        <row r="65">
          <cell r="B65" t="str">
            <v>Julio</v>
          </cell>
        </row>
        <row r="66">
          <cell r="B66" t="str">
            <v>Agosto</v>
          </cell>
        </row>
        <row r="67">
          <cell r="B67" t="str">
            <v>Septiembre</v>
          </cell>
        </row>
        <row r="68">
          <cell r="B68" t="str">
            <v>Octubre</v>
          </cell>
        </row>
        <row r="69">
          <cell r="B69" t="str">
            <v>Noviembre</v>
          </cell>
        </row>
        <row r="70">
          <cell r="B70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F1" workbookViewId="0">
      <selection activeCell="M1" sqref="M1"/>
    </sheetView>
  </sheetViews>
  <sheetFormatPr baseColWidth="10" defaultColWidth="9.140625" defaultRowHeight="12.75"/>
  <cols>
    <col min="3" max="3" width="5.28515625" customWidth="1"/>
    <col min="4" max="4" width="38.85546875" customWidth="1"/>
    <col min="5" max="5" width="20.42578125" customWidth="1"/>
    <col min="6" max="6" width="40.85546875" customWidth="1"/>
    <col min="7" max="8" width="17.140625" customWidth="1"/>
    <col min="12" max="12" width="9.140625" customWidth="1"/>
    <col min="13" max="13" width="35.42578125" customWidth="1"/>
    <col min="14" max="14" width="19.7109375" customWidth="1"/>
    <col min="15" max="15" width="19.42578125" customWidth="1"/>
    <col min="16" max="16" width="26.5703125" customWidth="1"/>
    <col min="17" max="17" width="18" customWidth="1"/>
  </cols>
  <sheetData>
    <row r="2" spans="1:18">
      <c r="A2" s="65"/>
      <c r="B2" s="65"/>
      <c r="C2" s="65"/>
      <c r="D2" s="65"/>
      <c r="E2" s="65"/>
      <c r="F2" s="65"/>
      <c r="G2" s="65"/>
      <c r="H2" s="65"/>
      <c r="I2" s="65"/>
    </row>
    <row r="3" spans="1:18" ht="26.25">
      <c r="A3" s="66"/>
      <c r="B3" s="67"/>
      <c r="C3" s="68"/>
      <c r="D3" s="69" t="s">
        <v>0</v>
      </c>
      <c r="E3" s="174" t="s">
        <v>1</v>
      </c>
      <c r="F3" s="70"/>
      <c r="G3" s="70"/>
      <c r="H3" s="70"/>
      <c r="I3" s="70"/>
      <c r="K3" s="67"/>
      <c r="L3" s="68"/>
      <c r="M3" s="69" t="s">
        <v>0</v>
      </c>
      <c r="N3" s="175" t="s">
        <v>173</v>
      </c>
      <c r="O3" s="69"/>
      <c r="P3" s="69"/>
      <c r="Q3" s="105"/>
      <c r="R3" s="106"/>
    </row>
    <row r="4" spans="1:18" ht="26.25">
      <c r="A4" s="66"/>
      <c r="B4" s="71"/>
      <c r="C4" s="72"/>
      <c r="D4" s="73"/>
      <c r="E4" s="74"/>
      <c r="F4" s="74"/>
      <c r="G4" s="74"/>
      <c r="H4" s="74"/>
      <c r="I4" s="74"/>
      <c r="K4" s="71"/>
      <c r="L4" s="72"/>
      <c r="M4" s="73"/>
      <c r="N4" s="73"/>
      <c r="O4" s="73"/>
      <c r="P4" s="73"/>
      <c r="Q4" s="107"/>
      <c r="R4" s="38"/>
    </row>
    <row r="5" spans="1:18">
      <c r="A5" s="66"/>
      <c r="B5" s="75"/>
      <c r="C5" s="75"/>
      <c r="D5" s="75"/>
      <c r="E5" s="75"/>
      <c r="F5" s="75"/>
      <c r="G5" s="75"/>
      <c r="H5" s="75"/>
      <c r="I5" s="38"/>
      <c r="K5" s="75"/>
      <c r="L5" s="75"/>
      <c r="M5" s="75"/>
      <c r="N5" s="75"/>
      <c r="O5" s="75"/>
      <c r="P5" s="75"/>
      <c r="Q5" s="75"/>
      <c r="R5" s="38"/>
    </row>
    <row r="6" spans="1:18" ht="20.25">
      <c r="A6" s="66"/>
      <c r="B6" s="75"/>
      <c r="C6" s="75"/>
      <c r="D6" s="75"/>
      <c r="E6" s="13" t="s">
        <v>2</v>
      </c>
      <c r="F6" s="13" t="s">
        <v>3</v>
      </c>
      <c r="G6" s="14" t="s">
        <v>4</v>
      </c>
      <c r="H6" s="14" t="s">
        <v>5</v>
      </c>
      <c r="I6" s="38"/>
      <c r="K6" s="75"/>
      <c r="L6" s="75"/>
      <c r="M6" s="75"/>
      <c r="N6" s="13" t="s">
        <v>2</v>
      </c>
      <c r="O6" s="13" t="s">
        <v>3</v>
      </c>
      <c r="P6" s="14" t="s">
        <v>4</v>
      </c>
      <c r="Q6" s="14" t="s">
        <v>5</v>
      </c>
      <c r="R6" s="38"/>
    </row>
    <row r="7" spans="1:18" ht="20.25">
      <c r="A7" s="66"/>
      <c r="B7" s="75"/>
      <c r="C7" s="75"/>
      <c r="D7" s="76" t="s">
        <v>6</v>
      </c>
      <c r="E7" s="15">
        <f>SUM(E13,E28,E53,E62,E70,E76)</f>
        <v>104160</v>
      </c>
      <c r="F7" s="77">
        <f>'Detall Ingressos'!E2</f>
        <v>116356</v>
      </c>
      <c r="G7" s="78">
        <f>SUM(G13,G28,G53,G62,G70,G76)</f>
        <v>36915.5</v>
      </c>
      <c r="H7" s="78">
        <f>SUM(H13,H28,H53,H62,H70,H76)</f>
        <v>57258.749999999985</v>
      </c>
      <c r="I7" s="38"/>
      <c r="K7" s="75"/>
      <c r="L7" s="75"/>
      <c r="M7" s="76" t="s">
        <v>7</v>
      </c>
      <c r="N7" s="88">
        <f>SUM(N13,N53,N28,N62,N70,N76)</f>
        <v>109249.41800000001</v>
      </c>
      <c r="O7" s="88">
        <f>'Detall Despeses '!E2</f>
        <v>111629.02800000002</v>
      </c>
      <c r="P7" s="78">
        <f>SUM(P13,P28,P53,P62,P70,P76)</f>
        <v>38920.400000000001</v>
      </c>
      <c r="Q7" s="78">
        <f>SUM(Q13,Q28,Q53,Q62,Q70,Q76)</f>
        <v>50079.469500000007</v>
      </c>
      <c r="R7" s="38"/>
    </row>
    <row r="8" spans="1:18" ht="16.5">
      <c r="A8" s="66"/>
      <c r="B8" s="75"/>
      <c r="C8" s="75"/>
      <c r="D8" s="75"/>
      <c r="E8" s="79">
        <f>F7-E7</f>
        <v>12196</v>
      </c>
      <c r="F8" s="80">
        <f>E8/E7</f>
        <v>0.11708909370199692</v>
      </c>
      <c r="G8" s="75"/>
      <c r="H8" s="75"/>
      <c r="I8" s="38"/>
      <c r="K8" s="75"/>
      <c r="L8" s="75"/>
      <c r="M8" s="75"/>
      <c r="N8" s="79">
        <f>O7-N7</f>
        <v>2379.6100000000151</v>
      </c>
      <c r="O8" s="80">
        <f>N8/N7</f>
        <v>2.1781443265903852E-2</v>
      </c>
      <c r="P8" s="75"/>
      <c r="Q8" s="75"/>
      <c r="R8" s="38"/>
    </row>
    <row r="9" spans="1:18" ht="62.25" customHeight="1">
      <c r="A9" s="66"/>
      <c r="B9" s="75"/>
      <c r="C9" s="75"/>
      <c r="D9" s="76" t="s">
        <v>8</v>
      </c>
      <c r="E9" s="15">
        <v>12536.03</v>
      </c>
      <c r="F9" s="15">
        <f>E9+O9</f>
        <v>17263.001999999979</v>
      </c>
      <c r="G9" s="75"/>
      <c r="H9" s="75"/>
      <c r="I9" s="38"/>
      <c r="K9" s="75"/>
      <c r="L9" s="75"/>
      <c r="M9" s="101" t="s">
        <v>9</v>
      </c>
      <c r="N9" s="122">
        <f>E7-N7</f>
        <v>-5089.4180000000051</v>
      </c>
      <c r="O9" s="102">
        <f>F7-O7</f>
        <v>4726.9719999999797</v>
      </c>
      <c r="P9" s="102">
        <v>0</v>
      </c>
      <c r="Q9" s="108">
        <f>O9-P9</f>
        <v>4726.9719999999797</v>
      </c>
      <c r="R9" s="38"/>
    </row>
    <row r="10" spans="1:18">
      <c r="A10" s="65"/>
      <c r="B10" s="81"/>
      <c r="C10" s="75"/>
      <c r="D10" s="75"/>
      <c r="E10" s="75"/>
      <c r="F10" s="75"/>
      <c r="G10" s="75"/>
      <c r="H10" s="75"/>
      <c r="I10" s="38"/>
      <c r="K10" s="81"/>
      <c r="L10" s="75"/>
      <c r="M10" s="75"/>
      <c r="N10" s="75"/>
      <c r="O10" s="75"/>
      <c r="P10" s="103" t="s">
        <v>10</v>
      </c>
      <c r="Q10" s="103" t="s">
        <v>11</v>
      </c>
      <c r="R10" s="38"/>
    </row>
    <row r="11" spans="1:18">
      <c r="A11" s="65"/>
      <c r="B11" s="82"/>
      <c r="C11" s="82"/>
      <c r="D11" s="82"/>
      <c r="E11" s="82"/>
      <c r="F11" s="82"/>
      <c r="G11" s="82"/>
      <c r="H11" s="82"/>
      <c r="I11" s="38"/>
      <c r="K11" s="82"/>
      <c r="L11" s="82"/>
      <c r="M11" s="82"/>
      <c r="N11" s="82"/>
      <c r="O11" s="82"/>
      <c r="P11" s="82"/>
      <c r="Q11" s="82"/>
      <c r="R11" s="38"/>
    </row>
    <row r="12" spans="1:18" ht="20.25">
      <c r="A12" s="65"/>
      <c r="B12" s="83"/>
      <c r="C12" s="35"/>
      <c r="D12" s="35"/>
      <c r="E12" s="84" t="s">
        <v>2</v>
      </c>
      <c r="F12" s="84" t="s">
        <v>3</v>
      </c>
      <c r="G12" s="14" t="s">
        <v>4</v>
      </c>
      <c r="H12" s="14" t="str">
        <f>H6</f>
        <v>Agost</v>
      </c>
      <c r="I12" s="38"/>
      <c r="K12" s="83"/>
      <c r="L12" s="35"/>
      <c r="M12" s="35"/>
      <c r="N12" s="84" t="s">
        <v>2</v>
      </c>
      <c r="O12" s="84" t="s">
        <v>3</v>
      </c>
      <c r="P12" s="14" t="s">
        <v>4</v>
      </c>
      <c r="Q12" s="14" t="s">
        <v>12</v>
      </c>
      <c r="R12" s="38"/>
    </row>
    <row r="13" spans="1:18" ht="20.25">
      <c r="A13" s="85">
        <v>1</v>
      </c>
      <c r="B13" s="86">
        <v>1</v>
      </c>
      <c r="C13" s="87"/>
      <c r="D13" s="76" t="s">
        <v>13</v>
      </c>
      <c r="E13" s="88">
        <f>SUM(E15:E20)</f>
        <v>35886</v>
      </c>
      <c r="F13" s="88">
        <f>SUM(F15:F20)</f>
        <v>27569.200000000001</v>
      </c>
      <c r="G13" s="78">
        <f>SUM(G15:G20)</f>
        <v>13117</v>
      </c>
      <c r="H13" s="89">
        <f>SUM(H15:H20)</f>
        <v>14452.2</v>
      </c>
      <c r="I13" s="38"/>
      <c r="K13" s="86">
        <v>1</v>
      </c>
      <c r="L13" s="87"/>
      <c r="M13" s="76" t="s">
        <v>13</v>
      </c>
      <c r="N13" s="88">
        <f>SUM(N15:N25)</f>
        <v>45885.014000000003</v>
      </c>
      <c r="O13" s="88">
        <f>SUM(P13:Q13)</f>
        <v>30809.767</v>
      </c>
      <c r="P13" s="97">
        <f>SUM(P15:P25)</f>
        <v>15490.55</v>
      </c>
      <c r="Q13" s="89">
        <f>SUM(Q15:Q25)</f>
        <v>15319.217000000001</v>
      </c>
      <c r="R13" s="38"/>
    </row>
    <row r="14" spans="1:18" ht="15">
      <c r="A14" s="65"/>
      <c r="B14" s="90"/>
      <c r="C14" s="23"/>
      <c r="D14" s="91" t="s">
        <v>14</v>
      </c>
      <c r="E14" s="91">
        <f>F13-E13</f>
        <v>-8316.7999999999993</v>
      </c>
      <c r="F14" s="92">
        <f>E14/E13</f>
        <v>-0.23175611659142839</v>
      </c>
      <c r="G14" s="91"/>
      <c r="H14" s="93"/>
      <c r="I14" s="38"/>
      <c r="K14" s="90"/>
      <c r="L14" s="23"/>
      <c r="M14" s="91" t="s">
        <v>14</v>
      </c>
      <c r="N14" s="91">
        <f>O13-N13</f>
        <v>-15075.247000000003</v>
      </c>
      <c r="O14" s="99">
        <f>N14/N13</f>
        <v>-0.32854402093023227</v>
      </c>
      <c r="P14" s="91"/>
      <c r="Q14" s="93"/>
      <c r="R14" s="38"/>
    </row>
    <row r="15" spans="1:18" ht="15">
      <c r="A15" s="65"/>
      <c r="B15" s="90"/>
      <c r="C15" s="23"/>
      <c r="D15" s="94" t="s">
        <v>15</v>
      </c>
      <c r="E15" s="95">
        <f>'Detall Ingressos'!E17</f>
        <v>27950</v>
      </c>
      <c r="F15" s="40">
        <f>SUM(G15:H15)</f>
        <v>21801</v>
      </c>
      <c r="G15" s="32">
        <v>10101</v>
      </c>
      <c r="H15" s="32">
        <v>11700</v>
      </c>
      <c r="I15" s="38"/>
      <c r="K15" s="90"/>
      <c r="L15" s="23"/>
      <c r="M15" s="94" t="str">
        <f>'Detall Despeses '!D12</f>
        <v xml:space="preserve">Sou Plàstica </v>
      </c>
      <c r="N15" s="95">
        <f>'Detall Despeses '!E12</f>
        <v>22619.52</v>
      </c>
      <c r="O15" s="31">
        <f>SUM(P15:Q15)</f>
        <v>15079.68</v>
      </c>
      <c r="P15" s="32">
        <v>7539.84</v>
      </c>
      <c r="Q15" s="32">
        <v>7539.84</v>
      </c>
      <c r="R15" s="38"/>
    </row>
    <row r="16" spans="1:18" ht="15">
      <c r="A16" s="65"/>
      <c r="B16" s="90"/>
      <c r="C16" s="23"/>
      <c r="D16" s="94" t="s">
        <v>16</v>
      </c>
      <c r="E16" s="95">
        <f>'Detall Ingressos'!E12</f>
        <v>2570</v>
      </c>
      <c r="F16" s="40">
        <f>SUM(G16:H16)</f>
        <v>458</v>
      </c>
      <c r="G16" s="32">
        <v>458</v>
      </c>
      <c r="H16" s="32"/>
      <c r="I16" s="38"/>
      <c r="K16" s="90"/>
      <c r="L16" s="23"/>
      <c r="M16" s="94" t="str">
        <f>'Detall Despeses '!D13</f>
        <v>Sou Secretaria (30% del total)</v>
      </c>
      <c r="N16" s="95">
        <f>'Detall Despeses '!E13</f>
        <v>4842.5039999999999</v>
      </c>
      <c r="O16" s="31">
        <f>SUM(P16:Q16)</f>
        <v>4817.3069999999998</v>
      </c>
      <c r="P16" s="31">
        <v>2553.75</v>
      </c>
      <c r="Q16" s="31">
        <f>$Q$83*0.3</f>
        <v>2263.5569999999998</v>
      </c>
      <c r="R16" s="38"/>
    </row>
    <row r="17" spans="1:18" ht="15">
      <c r="A17" s="65"/>
      <c r="B17" s="90"/>
      <c r="C17" s="23"/>
      <c r="D17" s="94" t="s">
        <v>17</v>
      </c>
      <c r="E17" s="95">
        <f>'Detall Ingressos'!E13</f>
        <v>3366</v>
      </c>
      <c r="F17" s="40">
        <f t="shared" ref="F17:F18" si="0">SUM(G17:H17)</f>
        <v>2752.2</v>
      </c>
      <c r="G17" s="40">
        <v>0</v>
      </c>
      <c r="H17" s="40">
        <f>G83*0.3</f>
        <v>2752.2</v>
      </c>
      <c r="I17" s="38"/>
      <c r="K17" s="90"/>
      <c r="L17" s="23"/>
      <c r="M17" s="94" t="str">
        <f>'Detall Despeses '!D14</f>
        <v>Llibres de text</v>
      </c>
      <c r="N17" s="95">
        <f>'Detall Despeses '!E14</f>
        <v>2570</v>
      </c>
      <c r="O17" s="31">
        <f>SUM(P17:Q17)</f>
        <v>503.71000000000004</v>
      </c>
      <c r="P17" s="32">
        <v>423.99</v>
      </c>
      <c r="Q17" s="32">
        <v>79.72</v>
      </c>
      <c r="R17" s="38"/>
    </row>
    <row r="18" spans="1:18" ht="15">
      <c r="A18" s="65"/>
      <c r="B18" s="90"/>
      <c r="C18" s="23"/>
      <c r="D18" s="94" t="s">
        <v>18</v>
      </c>
      <c r="E18" s="95">
        <f>'Detall Ingressos'!E14</f>
        <v>0</v>
      </c>
      <c r="F18" s="40">
        <f t="shared" si="0"/>
        <v>0</v>
      </c>
      <c r="G18" s="32"/>
      <c r="H18" s="32"/>
      <c r="I18" s="38"/>
      <c r="K18" s="90"/>
      <c r="L18" s="23"/>
      <c r="M18" s="94" t="str">
        <f>'Detall Despeses '!D15</f>
        <v>Biblioteca</v>
      </c>
      <c r="N18" s="95">
        <f>'Detall Despeses '!E15</f>
        <v>0</v>
      </c>
      <c r="O18" s="31">
        <f>SUM(P18:Q18)</f>
        <v>0</v>
      </c>
      <c r="P18" s="32"/>
      <c r="Q18" s="32"/>
      <c r="R18" s="38"/>
    </row>
    <row r="19" spans="1:18" ht="15">
      <c r="A19" s="65"/>
      <c r="B19" s="90"/>
      <c r="C19" s="23"/>
      <c r="D19" s="94" t="s">
        <v>19</v>
      </c>
      <c r="E19" s="95">
        <f>'Detall Ingressos'!E15</f>
        <v>1800</v>
      </c>
      <c r="F19" s="40">
        <f t="shared" ref="F19:F20" si="1">SUM(G19:H19)</f>
        <v>2558</v>
      </c>
      <c r="G19" s="32">
        <v>2558</v>
      </c>
      <c r="H19" s="32"/>
      <c r="I19" s="38"/>
      <c r="K19" s="90"/>
      <c r="L19" s="23"/>
      <c r="M19" s="94" t="str">
        <f>'Detall Despeses '!D16</f>
        <v>Manteniment ordinadors</v>
      </c>
      <c r="N19" s="95">
        <f>'Detall Despeses '!E16</f>
        <v>100</v>
      </c>
      <c r="O19" s="31">
        <f t="shared" ref="O19:O22" si="2">SUM(P19:Q19)</f>
        <v>0</v>
      </c>
      <c r="P19" s="32"/>
      <c r="Q19" s="32"/>
      <c r="R19" s="38"/>
    </row>
    <row r="20" spans="1:18" ht="15">
      <c r="A20" s="65"/>
      <c r="B20" s="90"/>
      <c r="C20" s="23"/>
      <c r="D20" s="94" t="s">
        <v>20</v>
      </c>
      <c r="E20" s="95">
        <f>'Detall Ingressos'!E16</f>
        <v>200</v>
      </c>
      <c r="F20" s="40">
        <f t="shared" si="1"/>
        <v>0</v>
      </c>
      <c r="G20" s="32"/>
      <c r="H20" s="32"/>
      <c r="I20" s="38"/>
      <c r="K20" s="90"/>
      <c r="L20" s="23"/>
      <c r="M20" s="94" t="str">
        <f>'Detall Despeses '!D17</f>
        <v>Material oficina</v>
      </c>
      <c r="N20" s="95">
        <f>'Detall Despeses '!E17</f>
        <v>0</v>
      </c>
      <c r="O20" s="31">
        <f t="shared" si="2"/>
        <v>0</v>
      </c>
      <c r="P20" s="32"/>
      <c r="Q20" s="32"/>
      <c r="R20" s="38"/>
    </row>
    <row r="21" spans="1:18" ht="15">
      <c r="A21" s="65"/>
      <c r="B21" s="90"/>
      <c r="C21" s="23"/>
      <c r="D21" s="82"/>
      <c r="E21" s="91"/>
      <c r="F21" s="82"/>
      <c r="G21" s="96"/>
      <c r="H21" s="35"/>
      <c r="I21" s="38"/>
      <c r="K21" s="90"/>
      <c r="L21" s="23"/>
      <c r="M21" s="94" t="str">
        <f>'Detall Despeses '!D18</f>
        <v>Quotes associacions (FAPAC)</v>
      </c>
      <c r="N21" s="95">
        <f>'Detall Despeses '!E18</f>
        <v>365</v>
      </c>
      <c r="O21" s="31">
        <f t="shared" si="2"/>
        <v>189</v>
      </c>
      <c r="P21" s="32">
        <v>189</v>
      </c>
      <c r="Q21" s="32"/>
      <c r="R21" s="38"/>
    </row>
    <row r="22" spans="1:18" ht="15">
      <c r="A22" s="65"/>
      <c r="B22" s="90"/>
      <c r="C22" s="23"/>
      <c r="D22" s="82"/>
      <c r="E22" s="91"/>
      <c r="F22" s="82"/>
      <c r="G22" s="96"/>
      <c r="H22" s="35"/>
      <c r="I22" s="38"/>
      <c r="K22" s="90"/>
      <c r="L22" s="23"/>
      <c r="M22" s="94" t="str">
        <f>'Detall Despeses '!D19</f>
        <v>Aportació a l'escola</v>
      </c>
      <c r="N22" s="95">
        <v>1000</v>
      </c>
      <c r="O22" s="31">
        <f t="shared" si="2"/>
        <v>476.25</v>
      </c>
      <c r="P22" s="32"/>
      <c r="Q22" s="32">
        <v>476.25</v>
      </c>
      <c r="R22" s="38"/>
    </row>
    <row r="23" spans="1:18" ht="15">
      <c r="A23" s="65"/>
      <c r="B23" s="90"/>
      <c r="C23" s="23"/>
      <c r="D23" s="82"/>
      <c r="E23" s="91"/>
      <c r="F23" s="82"/>
      <c r="G23" s="96"/>
      <c r="H23" s="35"/>
      <c r="I23" s="38"/>
      <c r="K23" s="90"/>
      <c r="L23" s="23"/>
      <c r="M23" s="94" t="str">
        <f>'Detall Despeses '!D20</f>
        <v>Loteria</v>
      </c>
      <c r="N23" s="95">
        <f>'Detall Despeses '!E20</f>
        <v>1350</v>
      </c>
      <c r="O23" s="31">
        <f t="shared" ref="O23" si="3">SUM(P23:Q23)</f>
        <v>1758</v>
      </c>
      <c r="P23" s="32">
        <v>1758</v>
      </c>
      <c r="Q23" s="32"/>
      <c r="R23" s="38"/>
    </row>
    <row r="24" spans="1:18" ht="15">
      <c r="A24" s="65"/>
      <c r="B24" s="90"/>
      <c r="C24" s="23"/>
      <c r="D24" s="82"/>
      <c r="E24" s="91"/>
      <c r="F24" s="82"/>
      <c r="G24" s="96"/>
      <c r="H24" s="35"/>
      <c r="I24" s="38"/>
      <c r="K24" s="90"/>
      <c r="L24" s="23"/>
      <c r="M24" s="94" t="str">
        <f>'Detall Despeses '!D21</f>
        <v>Comissions La Caixa</v>
      </c>
      <c r="N24" s="95">
        <f>'Detall Despeses '!E21</f>
        <v>7944.49</v>
      </c>
      <c r="O24" s="31">
        <f t="shared" ref="O24:O25" si="4">SUM(P24:Q24)</f>
        <v>7852.82</v>
      </c>
      <c r="P24" s="32">
        <v>2892.97</v>
      </c>
      <c r="Q24" s="32">
        <v>4959.8500000000004</v>
      </c>
      <c r="R24" s="38"/>
    </row>
    <row r="25" spans="1:18" ht="15">
      <c r="A25" s="65"/>
      <c r="B25" s="90"/>
      <c r="C25" s="23"/>
      <c r="D25" s="82"/>
      <c r="E25" s="91"/>
      <c r="F25" s="82"/>
      <c r="G25" s="96"/>
      <c r="H25" s="35"/>
      <c r="I25" s="38"/>
      <c r="K25" s="90"/>
      <c r="L25" s="23"/>
      <c r="M25" s="94" t="str">
        <f>'Detall Despeses '!D22</f>
        <v>Rebuts tornats</v>
      </c>
      <c r="N25" s="95">
        <f>'Detall Despeses '!E22</f>
        <v>5093.5</v>
      </c>
      <c r="O25" s="31">
        <f t="shared" si="4"/>
        <v>133</v>
      </c>
      <c r="P25" s="32">
        <v>133</v>
      </c>
      <c r="Q25" s="32"/>
      <c r="R25" s="38"/>
    </row>
    <row r="26" spans="1:18" ht="15">
      <c r="A26" s="65"/>
      <c r="B26" s="90"/>
      <c r="C26" s="23"/>
      <c r="D26" s="82"/>
      <c r="E26" s="91"/>
      <c r="F26" s="82"/>
      <c r="G26" s="96"/>
      <c r="H26" s="35"/>
      <c r="I26" s="38"/>
      <c r="K26" s="90"/>
      <c r="L26" s="23"/>
      <c r="M26" s="82"/>
      <c r="N26" s="91"/>
      <c r="O26" s="82"/>
      <c r="P26" s="96"/>
      <c r="Q26" s="35"/>
      <c r="R26" s="38"/>
    </row>
    <row r="27" spans="1:18" ht="20.25">
      <c r="A27" s="65"/>
      <c r="B27" s="10"/>
      <c r="C27" s="23"/>
      <c r="D27" s="35"/>
      <c r="E27" s="84" t="s">
        <v>2</v>
      </c>
      <c r="F27" s="84" t="s">
        <v>3</v>
      </c>
      <c r="G27" s="14" t="str">
        <f>G6</f>
        <v>Desembre</v>
      </c>
      <c r="H27" s="14" t="str">
        <f>H6</f>
        <v>Agost</v>
      </c>
      <c r="I27" s="38"/>
      <c r="K27" s="10"/>
      <c r="L27" s="23"/>
      <c r="M27" s="35"/>
      <c r="N27" s="84" t="s">
        <v>2</v>
      </c>
      <c r="O27" s="84" t="s">
        <v>3</v>
      </c>
      <c r="P27" s="14" t="str">
        <f>P12</f>
        <v>Desembre</v>
      </c>
      <c r="Q27" s="14" t="str">
        <f>Q12</f>
        <v>Agosto</v>
      </c>
      <c r="R27" s="38"/>
    </row>
    <row r="28" spans="1:18" ht="20.25">
      <c r="A28" s="65"/>
      <c r="B28" s="86">
        <v>2</v>
      </c>
      <c r="C28" s="87"/>
      <c r="D28" s="76" t="s">
        <v>21</v>
      </c>
      <c r="E28" s="88">
        <f>SUM(E30:E48)</f>
        <v>62326</v>
      </c>
      <c r="F28" s="88">
        <f>SUM(F30:F48)</f>
        <v>61788.95</v>
      </c>
      <c r="G28" s="97">
        <f>SUM(G30:G48)</f>
        <v>23798.5</v>
      </c>
      <c r="H28" s="89">
        <f>SUM(H30:H48)</f>
        <v>37990.449999999997</v>
      </c>
      <c r="I28" s="38"/>
      <c r="K28" s="86">
        <v>2</v>
      </c>
      <c r="L28" s="87"/>
      <c r="M28" s="76" t="s">
        <v>21</v>
      </c>
      <c r="N28" s="88">
        <f>SUM(N30:N48)</f>
        <v>56241.703999999998</v>
      </c>
      <c r="O28" s="88">
        <f>SUM(P28:Q28)</f>
        <v>50354.077000000005</v>
      </c>
      <c r="P28" s="97">
        <f>SUM(P30:P48)</f>
        <v>20201</v>
      </c>
      <c r="Q28" s="89">
        <f>SUM(Q30:Q48)</f>
        <v>30153.077000000001</v>
      </c>
      <c r="R28" s="38"/>
    </row>
    <row r="29" spans="1:18" ht="16.5">
      <c r="A29" s="65"/>
      <c r="B29" s="10"/>
      <c r="C29" s="23"/>
      <c r="D29" s="24" t="s">
        <v>14</v>
      </c>
      <c r="E29" s="24">
        <f>F28-E28</f>
        <v>-537.05000000000291</v>
      </c>
      <c r="F29" s="92">
        <f>E29/E28</f>
        <v>-8.6167891409685022E-3</v>
      </c>
      <c r="G29" s="24"/>
      <c r="H29" s="93"/>
      <c r="I29" s="38"/>
      <c r="K29" s="10"/>
      <c r="L29" s="23"/>
      <c r="M29" s="24" t="s">
        <v>14</v>
      </c>
      <c r="N29" s="24">
        <f>O28-N28</f>
        <v>-5887.6269999999931</v>
      </c>
      <c r="O29" s="104">
        <f>N29/N28</f>
        <v>-0.10468436375967544</v>
      </c>
      <c r="P29" s="24"/>
      <c r="Q29" s="93"/>
      <c r="R29" s="38"/>
    </row>
    <row r="30" spans="1:18" ht="15">
      <c r="A30" s="65"/>
      <c r="B30" s="10"/>
      <c r="C30" s="11"/>
      <c r="D30" s="94" t="str">
        <f>'Detall Ingressos'!D23</f>
        <v>Quotes AFA (30% del total)</v>
      </c>
      <c r="E30" s="95">
        <f>'Detall Ingressos'!E23</f>
        <v>3366</v>
      </c>
      <c r="F30" s="40">
        <f t="shared" ref="F30:F39" si="5">SUM(G30:H30)</f>
        <v>2752.2</v>
      </c>
      <c r="G30" s="40">
        <v>0</v>
      </c>
      <c r="H30" s="40">
        <f>G83*0.3</f>
        <v>2752.2</v>
      </c>
      <c r="I30" s="38"/>
      <c r="K30" s="10"/>
      <c r="L30" s="11"/>
      <c r="M30" s="94" t="str">
        <f>'Detall Despeses '!D42</f>
        <v>Sou Secretaria (30% del total)</v>
      </c>
      <c r="N30" s="95">
        <f>'Detall Despeses '!E42</f>
        <v>4842.5039999999999</v>
      </c>
      <c r="O30" s="40">
        <f t="shared" ref="O30:O32" si="6">SUM(P30:Q30)</f>
        <v>3433.5569999999998</v>
      </c>
      <c r="P30" s="31">
        <v>1170</v>
      </c>
      <c r="Q30" s="31">
        <f>$Q$83*0.3</f>
        <v>2263.5569999999998</v>
      </c>
      <c r="R30" s="38"/>
    </row>
    <row r="31" spans="1:18" ht="15">
      <c r="A31" s="65"/>
      <c r="B31" s="10"/>
      <c r="C31" s="11"/>
      <c r="D31" s="94" t="str">
        <f>'Detall Ingressos'!D24</f>
        <v>SAM-Acollida (7:30 a 9:00 3 monitors)</v>
      </c>
      <c r="E31" s="95">
        <f>'Detall Ingressos'!E24</f>
        <v>12000</v>
      </c>
      <c r="F31" s="40">
        <f t="shared" si="5"/>
        <v>11133</v>
      </c>
      <c r="G31" s="32">
        <v>4479.5</v>
      </c>
      <c r="H31" s="32">
        <v>6653.5</v>
      </c>
      <c r="I31" s="38"/>
      <c r="K31" s="10"/>
      <c r="L31" s="11"/>
      <c r="M31" s="94" t="str">
        <f>'Detall Despeses '!D30</f>
        <v>Piscina Preescolar</v>
      </c>
      <c r="N31" s="95">
        <f>'Detall Despeses '!E30</f>
        <v>2907.2000000000003</v>
      </c>
      <c r="O31" s="40">
        <f t="shared" si="6"/>
        <v>3196.76</v>
      </c>
      <c r="P31" s="32">
        <v>1189</v>
      </c>
      <c r="Q31" s="32">
        <v>2007.76</v>
      </c>
      <c r="R31" s="38"/>
    </row>
    <row r="32" spans="1:18" ht="15">
      <c r="A32" s="65"/>
      <c r="B32" s="10"/>
      <c r="C32" s="11"/>
      <c r="D32" s="94" t="str">
        <f>'Detall Ingressos'!D25</f>
        <v>NATACIÓ PREESCOLAR</v>
      </c>
      <c r="E32" s="95">
        <f>'Detall Ingressos'!E25</f>
        <v>5612</v>
      </c>
      <c r="F32" s="40">
        <f t="shared" si="5"/>
        <v>0</v>
      </c>
      <c r="G32" s="32"/>
      <c r="H32" s="32"/>
      <c r="I32" s="38"/>
      <c r="K32" s="10"/>
      <c r="L32" s="11"/>
      <c r="M32" s="94" t="str">
        <f>'Detall Despeses '!D31</f>
        <v>Piscina Primaria</v>
      </c>
      <c r="N32" s="95">
        <f>'Detall Despeses '!E31</f>
        <v>3044</v>
      </c>
      <c r="O32" s="40">
        <f t="shared" si="6"/>
        <v>3198.76</v>
      </c>
      <c r="P32" s="32">
        <v>1191</v>
      </c>
      <c r="Q32" s="32">
        <v>2007.76</v>
      </c>
      <c r="R32" s="38"/>
    </row>
    <row r="33" spans="1:18" ht="15">
      <c r="A33" s="65"/>
      <c r="B33" s="10"/>
      <c r="C33" s="11"/>
      <c r="D33" s="94" t="str">
        <f>'Detall Ingressos'!D26</f>
        <v>NATACIÓ PRIMÀRIA</v>
      </c>
      <c r="E33" s="95">
        <f>'Detall Ingressos'!E26</f>
        <v>5900</v>
      </c>
      <c r="F33" s="40">
        <f t="shared" si="5"/>
        <v>0</v>
      </c>
      <c r="G33" s="32"/>
      <c r="H33" s="32"/>
      <c r="I33" s="38"/>
      <c r="K33" s="10"/>
      <c r="L33" s="11"/>
      <c r="M33" s="94" t="str">
        <f>'Detall Despeses '!D36</f>
        <v>Acompanyament Natació Preescolar</v>
      </c>
      <c r="N33" s="95">
        <f>'Detall Despeses '!E36</f>
        <v>3360</v>
      </c>
      <c r="O33" s="40">
        <f t="shared" ref="O33:O40" si="7">SUM(P33:Q33)</f>
        <v>2954</v>
      </c>
      <c r="P33" s="32">
        <v>1266</v>
      </c>
      <c r="Q33" s="32">
        <v>1688</v>
      </c>
      <c r="R33" s="38"/>
    </row>
    <row r="34" spans="1:18" ht="15">
      <c r="A34" s="65"/>
      <c r="B34" s="10"/>
      <c r="C34" s="11"/>
      <c r="D34" s="94" t="str">
        <f>'Detall Ingressos'!D27</f>
        <v>STREET DANCE</v>
      </c>
      <c r="E34" s="95">
        <f>'Detall Ingressos'!E27</f>
        <v>2800</v>
      </c>
      <c r="F34" s="40">
        <f t="shared" si="5"/>
        <v>0</v>
      </c>
      <c r="G34" s="32"/>
      <c r="H34" s="32"/>
      <c r="I34" s="38"/>
      <c r="K34" s="10"/>
      <c r="L34" s="11"/>
      <c r="M34" s="94" t="str">
        <f>'Detall Despeses '!D37</f>
        <v>Acompanyament Natació Primaria</v>
      </c>
      <c r="N34" s="95">
        <f>'Detall Despeses '!E37</f>
        <v>3360</v>
      </c>
      <c r="O34" s="40">
        <f t="shared" si="7"/>
        <v>2954</v>
      </c>
      <c r="P34" s="32">
        <v>1266</v>
      </c>
      <c r="Q34" s="32">
        <v>1688</v>
      </c>
      <c r="R34" s="38"/>
    </row>
    <row r="35" spans="1:18" ht="15">
      <c r="A35" s="65"/>
      <c r="B35" s="10"/>
      <c r="C35" s="11"/>
      <c r="D35" s="94" t="str">
        <f>'Detall Ingressos'!D28</f>
        <v>JUDO (GRANS)</v>
      </c>
      <c r="E35" s="95">
        <f>'Detall Ingressos'!E28</f>
        <v>1600</v>
      </c>
      <c r="F35" s="40">
        <f t="shared" si="5"/>
        <v>0</v>
      </c>
      <c r="G35" s="32"/>
      <c r="H35" s="32"/>
      <c r="I35" s="38"/>
      <c r="K35" s="10"/>
      <c r="L35" s="11"/>
      <c r="M35" s="94" t="str">
        <f>'Detall Despeses '!D43</f>
        <v>SAM-Acollida (7:30 a 9:00 3 monitors)</v>
      </c>
      <c r="N35" s="95">
        <f>'Detall Despeses '!E43</f>
        <v>8000</v>
      </c>
      <c r="O35" s="40">
        <f t="shared" si="7"/>
        <v>9072</v>
      </c>
      <c r="P35" s="32">
        <v>3093</v>
      </c>
      <c r="Q35" s="32">
        <v>5979</v>
      </c>
      <c r="R35" s="38"/>
    </row>
    <row r="36" spans="1:18" ht="15">
      <c r="A36" s="65"/>
      <c r="B36" s="10"/>
      <c r="C36" s="11"/>
      <c r="D36" s="94" t="str">
        <f>'Detall Ingressos'!D29</f>
        <v>FUTBOL PLAY</v>
      </c>
      <c r="E36" s="95">
        <f>'Detall Ingressos'!E29</f>
        <v>3600</v>
      </c>
      <c r="F36" s="40">
        <f t="shared" si="5"/>
        <v>0</v>
      </c>
      <c r="G36" s="32"/>
      <c r="H36" s="32"/>
      <c r="I36" s="38"/>
      <c r="K36" s="10"/>
      <c r="L36" s="11"/>
      <c r="M36" s="94" t="str">
        <f>'Detall Despeses '!D44</f>
        <v>STREET DANCE</v>
      </c>
      <c r="N36" s="95">
        <f>'Detall Despeses '!E44</f>
        <v>2576</v>
      </c>
      <c r="O36" s="40">
        <f t="shared" si="7"/>
        <v>0</v>
      </c>
      <c r="P36" s="32"/>
      <c r="Q36" s="32"/>
      <c r="R36" s="38"/>
    </row>
    <row r="37" spans="1:18" ht="15">
      <c r="A37" s="65"/>
      <c r="B37" s="10"/>
      <c r="C37" s="11"/>
      <c r="D37" s="94" t="str">
        <f>'Detall Ingressos'!D30</f>
        <v>PATINATGE</v>
      </c>
      <c r="E37" s="95">
        <f>'Detall Ingressos'!E30</f>
        <v>2800</v>
      </c>
      <c r="F37" s="40">
        <f t="shared" si="5"/>
        <v>0</v>
      </c>
      <c r="G37" s="32"/>
      <c r="H37" s="32"/>
      <c r="I37" s="38"/>
      <c r="K37" s="10"/>
      <c r="L37" s="11"/>
      <c r="M37" s="94" t="str">
        <f>'Detall Despeses '!D45</f>
        <v>JUDO (GRANS)</v>
      </c>
      <c r="N37" s="95">
        <f>'Detall Despeses '!E45</f>
        <v>1472</v>
      </c>
      <c r="O37" s="40">
        <f t="shared" si="7"/>
        <v>0</v>
      </c>
      <c r="P37" s="32"/>
      <c r="Q37" s="32"/>
      <c r="R37" s="38"/>
    </row>
    <row r="38" spans="1:18" ht="15">
      <c r="A38" s="65"/>
      <c r="B38" s="10"/>
      <c r="C38" s="11"/>
      <c r="D38" s="94" t="str">
        <f>'Detall Ingressos'!D31</f>
        <v>JUDO (MITJANS)</v>
      </c>
      <c r="E38" s="95">
        <f>'Detall Ingressos'!E31</f>
        <v>1800</v>
      </c>
      <c r="F38" s="40">
        <f t="shared" si="5"/>
        <v>0</v>
      </c>
      <c r="G38" s="32"/>
      <c r="H38" s="32"/>
      <c r="I38" s="38"/>
      <c r="K38" s="10"/>
      <c r="L38" s="11"/>
      <c r="M38" s="94" t="str">
        <f>'Detall Despeses '!D46</f>
        <v>FUTBOL PLAY</v>
      </c>
      <c r="N38" s="95">
        <f>'Detall Despeses '!E46</f>
        <v>3312</v>
      </c>
      <c r="O38" s="40">
        <f t="shared" si="7"/>
        <v>0</v>
      </c>
      <c r="P38" s="32"/>
      <c r="Q38" s="32"/>
      <c r="R38" s="38"/>
    </row>
    <row r="39" spans="1:18" ht="15">
      <c r="A39" s="65"/>
      <c r="B39" s="10"/>
      <c r="C39" s="11"/>
      <c r="D39" s="94" t="str">
        <f>'Detall Ingressos'!D32</f>
        <v>LABORATORI D'ARTS</v>
      </c>
      <c r="E39" s="95">
        <f>'Detall Ingressos'!E32</f>
        <v>1392</v>
      </c>
      <c r="F39" s="40">
        <f t="shared" si="5"/>
        <v>0</v>
      </c>
      <c r="G39" s="32"/>
      <c r="H39" s="32"/>
      <c r="I39" s="38"/>
      <c r="K39" s="10"/>
      <c r="L39" s="11"/>
      <c r="M39" s="94" t="str">
        <f>'Detall Despeses '!D47</f>
        <v>PATINATGE</v>
      </c>
      <c r="N39" s="95">
        <f>'Detall Despeses '!E47</f>
        <v>2576</v>
      </c>
      <c r="O39" s="40">
        <f t="shared" si="7"/>
        <v>0</v>
      </c>
      <c r="P39" s="32"/>
      <c r="Q39" s="32"/>
      <c r="R39" s="38"/>
    </row>
    <row r="40" spans="1:18" ht="15">
      <c r="A40" s="65"/>
      <c r="B40" s="10"/>
      <c r="C40" s="11"/>
      <c r="D40" s="94" t="str">
        <f>'Detall Ingressos'!D33</f>
        <v>TEATRE</v>
      </c>
      <c r="E40" s="95">
        <f>'Detall Ingressos'!E33</f>
        <v>3000</v>
      </c>
      <c r="F40" s="40">
        <f t="shared" ref="F40:F44" si="8">SUM(G40:H40)</f>
        <v>0</v>
      </c>
      <c r="G40" s="32"/>
      <c r="H40" s="32"/>
      <c r="I40" s="38"/>
      <c r="K40" s="10"/>
      <c r="L40" s="11"/>
      <c r="M40" s="94" t="str">
        <f>'Detall Despeses '!D48</f>
        <v>JUDO (MITJANS)</v>
      </c>
      <c r="N40" s="95">
        <f>'Detall Despeses '!E48</f>
        <v>1656</v>
      </c>
      <c r="O40" s="40">
        <f t="shared" si="7"/>
        <v>0</v>
      </c>
      <c r="P40" s="32"/>
      <c r="Q40" s="32"/>
      <c r="R40" s="38"/>
    </row>
    <row r="41" spans="1:18" ht="15">
      <c r="A41" s="65"/>
      <c r="B41" s="10"/>
      <c r="C41" s="11"/>
      <c r="D41" s="94" t="str">
        <f>'Detall Ingressos'!D34</f>
        <v>BALLEM</v>
      </c>
      <c r="E41" s="95">
        <f>'Detall Ingressos'!E34</f>
        <v>3200</v>
      </c>
      <c r="F41" s="40">
        <f t="shared" si="8"/>
        <v>0</v>
      </c>
      <c r="G41" s="32"/>
      <c r="H41" s="32"/>
      <c r="I41" s="38"/>
      <c r="K41" s="10"/>
      <c r="L41" s="11"/>
      <c r="M41" s="94" t="str">
        <f>'Detall Despeses '!D49</f>
        <v>LABORATORI D'ARTS</v>
      </c>
      <c r="N41" s="95">
        <f>'Detall Despeses '!E49</f>
        <v>1344</v>
      </c>
      <c r="O41" s="40">
        <f t="shared" ref="O41:O47" si="9">SUM(P41:Q41)</f>
        <v>0</v>
      </c>
      <c r="P41" s="32"/>
      <c r="Q41" s="32"/>
      <c r="R41" s="38"/>
    </row>
    <row r="42" spans="1:18" ht="15">
      <c r="A42" s="65"/>
      <c r="B42" s="10"/>
      <c r="C42" s="11"/>
      <c r="D42" s="94" t="str">
        <f>'Detall Ingressos'!D35</f>
        <v>ATELIER INFANTIL</v>
      </c>
      <c r="E42" s="95">
        <f>'Detall Ingressos'!E35</f>
        <v>2400</v>
      </c>
      <c r="F42" s="40">
        <f t="shared" si="8"/>
        <v>0</v>
      </c>
      <c r="G42" s="32"/>
      <c r="H42" s="32"/>
      <c r="I42" s="38"/>
      <c r="K42" s="10"/>
      <c r="L42" s="11"/>
      <c r="M42" s="94" t="str">
        <f>'Detall Despeses '!D50</f>
        <v>TEATRE</v>
      </c>
      <c r="N42" s="95">
        <f>'Detall Despeses '!E50</f>
        <v>2760</v>
      </c>
      <c r="O42" s="40">
        <f t="shared" si="9"/>
        <v>0</v>
      </c>
      <c r="P42" s="32"/>
      <c r="Q42" s="32"/>
      <c r="R42" s="38"/>
    </row>
    <row r="43" spans="1:18" ht="15">
      <c r="A43" s="65"/>
      <c r="B43" s="10"/>
      <c r="C43" s="11"/>
      <c r="D43" s="94" t="str">
        <f>'Detall Ingressos'!D36</f>
        <v>PRE-ESPORT INFANTIL</v>
      </c>
      <c r="E43" s="95">
        <f>'Detall Ingressos'!E36</f>
        <v>1800</v>
      </c>
      <c r="F43" s="40">
        <f t="shared" si="8"/>
        <v>0</v>
      </c>
      <c r="G43" s="32"/>
      <c r="H43" s="32"/>
      <c r="I43" s="38"/>
      <c r="K43" s="10"/>
      <c r="L43" s="11"/>
      <c r="M43" s="94" t="str">
        <f>'Detall Despeses '!D51</f>
        <v>BALLEM</v>
      </c>
      <c r="N43" s="95">
        <f>'Detall Despeses '!E51</f>
        <v>2944</v>
      </c>
      <c r="O43" s="40">
        <f t="shared" si="9"/>
        <v>0</v>
      </c>
      <c r="P43" s="32"/>
      <c r="Q43" s="32"/>
      <c r="R43" s="38"/>
    </row>
    <row r="44" spans="1:18" ht="15">
      <c r="A44" s="65"/>
      <c r="B44" s="10"/>
      <c r="C44" s="11"/>
      <c r="D44" s="94" t="str">
        <f>'Detall Ingressos'!D37</f>
        <v xml:space="preserve">RODA D'ESPORTS </v>
      </c>
      <c r="E44" s="95">
        <f>'Detall Ingressos'!E37</f>
        <v>1600</v>
      </c>
      <c r="F44" s="40">
        <f t="shared" si="8"/>
        <v>0</v>
      </c>
      <c r="G44" s="32"/>
      <c r="H44" s="32"/>
      <c r="I44" s="38"/>
      <c r="K44" s="10"/>
      <c r="L44" s="11"/>
      <c r="M44" s="94" t="str">
        <f>'Detall Despeses '!D52</f>
        <v>ATELIER INFANTIL</v>
      </c>
      <c r="N44" s="95">
        <f>'Detall Despeses '!E52</f>
        <v>2208</v>
      </c>
      <c r="O44" s="40">
        <f t="shared" si="9"/>
        <v>0</v>
      </c>
      <c r="P44" s="32"/>
      <c r="Q44" s="32"/>
      <c r="R44" s="38"/>
    </row>
    <row r="45" spans="1:18" ht="15">
      <c r="A45" s="65"/>
      <c r="B45" s="10"/>
      <c r="C45" s="11"/>
      <c r="D45" s="94" t="str">
        <f>'Detall Ingressos'!D38</f>
        <v>ROBÒTICA</v>
      </c>
      <c r="E45" s="95">
        <f>'Detall Ingressos'!E38</f>
        <v>3256</v>
      </c>
      <c r="F45" s="40">
        <f t="shared" ref="F45:F46" si="10">SUM(G45:H45)</f>
        <v>0</v>
      </c>
      <c r="G45" s="32"/>
      <c r="H45" s="32"/>
      <c r="I45" s="38"/>
      <c r="K45" s="10"/>
      <c r="L45" s="11"/>
      <c r="M45" s="94" t="str">
        <f>'Detall Despeses '!D53</f>
        <v>PRE-ESPORT INFANTIL</v>
      </c>
      <c r="N45" s="95">
        <f>'Detall Despeses '!E53</f>
        <v>1656</v>
      </c>
      <c r="O45" s="40">
        <f t="shared" si="9"/>
        <v>0</v>
      </c>
      <c r="P45" s="32"/>
      <c r="Q45" s="32"/>
      <c r="R45" s="38"/>
    </row>
    <row r="46" spans="1:18" ht="15">
      <c r="A46" s="65"/>
      <c r="B46" s="10"/>
      <c r="C46" s="11"/>
      <c r="D46" s="94" t="str">
        <f>'Detall Ingressos'!D39</f>
        <v>ESCACS</v>
      </c>
      <c r="E46" s="95">
        <f>'Detall Ingressos'!E39</f>
        <v>3800</v>
      </c>
      <c r="F46" s="40">
        <f t="shared" si="10"/>
        <v>47582.75</v>
      </c>
      <c r="G46" s="32">
        <v>18998</v>
      </c>
      <c r="H46" s="32">
        <v>28584.75</v>
      </c>
      <c r="I46" s="38"/>
      <c r="K46" s="10"/>
      <c r="L46" s="11"/>
      <c r="M46" s="94" t="str">
        <f>'Detall Despeses '!D54</f>
        <v xml:space="preserve">RODA D'ESPORTS </v>
      </c>
      <c r="N46" s="95">
        <f>'Detall Despeses '!E54</f>
        <v>1472</v>
      </c>
      <c r="O46" s="40">
        <f t="shared" si="9"/>
        <v>0</v>
      </c>
      <c r="P46" s="32"/>
      <c r="Q46" s="32"/>
      <c r="R46" s="38"/>
    </row>
    <row r="47" spans="1:18" ht="15">
      <c r="A47" s="65"/>
      <c r="B47" s="10"/>
      <c r="C47" s="11"/>
      <c r="D47" s="94" t="str">
        <f>'Detall Ingressos'!D40</f>
        <v>SAT 16:30 a 17:30</v>
      </c>
      <c r="E47" s="95">
        <f>'Detall Ingressos'!E40</f>
        <v>2400</v>
      </c>
      <c r="F47" s="40">
        <f t="shared" ref="F47:F48" si="11">SUM(G47:H47)</f>
        <v>321</v>
      </c>
      <c r="G47" s="32">
        <v>321</v>
      </c>
      <c r="H47" s="32"/>
      <c r="I47" s="38"/>
      <c r="K47" s="10"/>
      <c r="L47" s="11"/>
      <c r="M47" s="94" t="str">
        <f>'Detall Despeses '!D55</f>
        <v>ROBÒTICA</v>
      </c>
      <c r="N47" s="95">
        <f>'Detall Despeses '!E55</f>
        <v>3256</v>
      </c>
      <c r="O47" s="40">
        <f t="shared" si="9"/>
        <v>0</v>
      </c>
      <c r="P47" s="32"/>
      <c r="Q47" s="32"/>
      <c r="R47" s="38"/>
    </row>
    <row r="48" spans="1:18" ht="15">
      <c r="A48" s="65"/>
      <c r="B48" s="10"/>
      <c r="C48" s="11"/>
      <c r="D48" s="94" t="str">
        <f>'Detall Ingressos'!D41</f>
        <v>SAT Tardes Extra</v>
      </c>
      <c r="E48" s="95">
        <f>'Detall Ingressos'!E41</f>
        <v>0</v>
      </c>
      <c r="F48" s="40">
        <f t="shared" si="11"/>
        <v>0</v>
      </c>
      <c r="G48" s="32"/>
      <c r="H48" s="32"/>
      <c r="I48" s="38"/>
      <c r="K48" s="10"/>
      <c r="L48" s="11"/>
      <c r="M48" s="94" t="str">
        <f>'Detall Despeses '!D56</f>
        <v>ESCACS</v>
      </c>
      <c r="N48" s="95">
        <f>'Detall Despeses '!E56</f>
        <v>3496</v>
      </c>
      <c r="O48" s="40">
        <f t="shared" ref="O48" si="12">SUM(P48:Q48)</f>
        <v>25545</v>
      </c>
      <c r="P48" s="32">
        <v>11026</v>
      </c>
      <c r="Q48" s="32">
        <v>14519</v>
      </c>
      <c r="R48" s="38"/>
    </row>
    <row r="49" spans="1:20" ht="15">
      <c r="A49" s="65"/>
      <c r="B49" s="10"/>
      <c r="C49" s="11"/>
      <c r="D49" s="12"/>
      <c r="E49" s="12"/>
      <c r="F49" s="12"/>
      <c r="G49" s="91"/>
      <c r="H49" s="35"/>
      <c r="I49" s="38"/>
      <c r="K49" s="10"/>
      <c r="L49" s="11"/>
      <c r="M49" s="94" t="str">
        <f>'Detall Despeses '!D57</f>
        <v>SAT 16:30 a 17:30</v>
      </c>
      <c r="N49" s="95">
        <f>'Detall Despeses '!E57</f>
        <v>1536</v>
      </c>
      <c r="O49" s="40">
        <f t="shared" ref="O49:O50" si="13">SUM(P49:Q49)</f>
        <v>1520</v>
      </c>
      <c r="P49" s="32">
        <v>92</v>
      </c>
      <c r="Q49" s="32">
        <v>1428</v>
      </c>
      <c r="R49" s="38"/>
      <c r="T49" s="109"/>
    </row>
    <row r="50" spans="1:20" ht="15">
      <c r="A50" s="65"/>
      <c r="B50" s="10"/>
      <c r="C50" s="11"/>
      <c r="D50" s="12"/>
      <c r="E50" s="12"/>
      <c r="F50" s="12"/>
      <c r="G50" s="91"/>
      <c r="H50" s="35"/>
      <c r="I50" s="38"/>
      <c r="K50" s="10"/>
      <c r="L50" s="11"/>
      <c r="M50" s="94" t="str">
        <f>'Detall Despeses '!D58</f>
        <v>SAT Tardes Extra</v>
      </c>
      <c r="N50" s="95">
        <f>'Detall Despeses '!E58</f>
        <v>1020</v>
      </c>
      <c r="O50" s="40">
        <f t="shared" si="13"/>
        <v>306</v>
      </c>
      <c r="P50" s="32">
        <v>306</v>
      </c>
      <c r="Q50" s="32"/>
      <c r="R50" s="38"/>
      <c r="T50" s="109"/>
    </row>
    <row r="51" spans="1:20" ht="15">
      <c r="A51" s="65"/>
      <c r="B51" s="10"/>
      <c r="C51" s="11"/>
      <c r="D51" s="12"/>
      <c r="E51" s="12"/>
      <c r="F51" s="12"/>
      <c r="G51" s="91"/>
      <c r="H51" s="35"/>
      <c r="I51" s="38"/>
      <c r="K51" s="10"/>
      <c r="L51" s="11"/>
      <c r="M51" s="12"/>
      <c r="N51" s="12"/>
      <c r="O51" s="12"/>
      <c r="P51" s="91"/>
      <c r="Q51" s="35"/>
      <c r="R51" s="38"/>
      <c r="T51" s="109"/>
    </row>
    <row r="52" spans="1:20" ht="20.25">
      <c r="A52" s="98"/>
      <c r="B52" s="10"/>
      <c r="C52" s="23"/>
      <c r="D52" s="35"/>
      <c r="E52" s="84" t="s">
        <v>2</v>
      </c>
      <c r="F52" s="84" t="s">
        <v>3</v>
      </c>
      <c r="G52" s="14" t="str">
        <f>G6</f>
        <v>Desembre</v>
      </c>
      <c r="H52" s="14" t="str">
        <f>H6</f>
        <v>Agost</v>
      </c>
      <c r="I52" s="38"/>
      <c r="K52" s="90"/>
      <c r="L52" s="23"/>
      <c r="M52" s="82"/>
      <c r="N52" s="84" t="s">
        <v>2</v>
      </c>
      <c r="O52" s="84" t="s">
        <v>3</v>
      </c>
      <c r="P52" s="14" t="str">
        <f>P6</f>
        <v>Desembre</v>
      </c>
      <c r="Q52" s="14" t="str">
        <f>Q6</f>
        <v>Agost</v>
      </c>
      <c r="R52" s="38"/>
      <c r="T52" s="109"/>
    </row>
    <row r="53" spans="1:20" ht="20.25">
      <c r="A53" s="39"/>
      <c r="B53" s="86">
        <v>3</v>
      </c>
      <c r="C53" s="87"/>
      <c r="D53" s="76" t="s">
        <v>22</v>
      </c>
      <c r="E53" s="88">
        <f>SUM(E55:E59)</f>
        <v>2483</v>
      </c>
      <c r="F53" s="88">
        <f>SUM(F55:F59)</f>
        <v>2522.6</v>
      </c>
      <c r="G53" s="97">
        <f>SUM(G55:G56)</f>
        <v>0</v>
      </c>
      <c r="H53" s="89">
        <f>SUM(H55:H56)</f>
        <v>2022.6</v>
      </c>
      <c r="I53" s="38"/>
      <c r="K53" s="86">
        <v>3</v>
      </c>
      <c r="L53" s="87"/>
      <c r="M53" s="76" t="s">
        <v>22</v>
      </c>
      <c r="N53" s="88">
        <f>SUM(N55:N59)</f>
        <v>3146.6</v>
      </c>
      <c r="O53" s="88">
        <f>SUM(P53:Q53)</f>
        <v>3231.3685</v>
      </c>
      <c r="P53" s="97">
        <f>SUM(P55:P59)</f>
        <v>1001.9</v>
      </c>
      <c r="Q53" s="89">
        <f>SUM(Q55:Q59)</f>
        <v>2229.4684999999999</v>
      </c>
      <c r="R53" s="38"/>
    </row>
    <row r="54" spans="1:20" ht="16.5">
      <c r="A54" s="98"/>
      <c r="B54" s="10"/>
      <c r="C54" s="23"/>
      <c r="D54" s="24" t="s">
        <v>14</v>
      </c>
      <c r="E54" s="24">
        <f>F53-E53</f>
        <v>39.599999999999909</v>
      </c>
      <c r="F54" s="99">
        <f>E54/E53</f>
        <v>1.5948449456302822E-2</v>
      </c>
      <c r="G54" s="24"/>
      <c r="H54" s="93"/>
      <c r="I54" s="38"/>
      <c r="K54" s="10"/>
      <c r="L54" s="23"/>
      <c r="M54" s="24" t="s">
        <v>14</v>
      </c>
      <c r="N54" s="24">
        <f>O53-N53</f>
        <v>84.768500000000131</v>
      </c>
      <c r="O54" s="104">
        <f>N54/N53</f>
        <v>2.6939712705777708E-2</v>
      </c>
      <c r="P54" s="24"/>
      <c r="Q54" s="93"/>
      <c r="R54" s="38"/>
    </row>
    <row r="55" spans="1:20" ht="15">
      <c r="A55" s="98"/>
      <c r="B55" s="10"/>
      <c r="C55" s="11"/>
      <c r="D55" s="100" t="str">
        <f>'Detall Ingressos'!D50</f>
        <v>Quotes AFA (15% del total)</v>
      </c>
      <c r="E55" s="95">
        <f>'Detall Ingressos'!E50</f>
        <v>1683</v>
      </c>
      <c r="F55" s="40">
        <f>SUM(G55+H55)</f>
        <v>1376.1</v>
      </c>
      <c r="G55" s="40">
        <v>0</v>
      </c>
      <c r="H55" s="40">
        <f>G83*0.15</f>
        <v>1376.1</v>
      </c>
      <c r="I55" s="38"/>
      <c r="K55" s="10"/>
      <c r="L55" s="11"/>
      <c r="M55" s="94" t="str">
        <f>'Detall Despeses '!D67</f>
        <v>Sou Secretaria (15% del total)</v>
      </c>
      <c r="N55" s="95">
        <f>'Detall Despeses '!E67</f>
        <v>1683</v>
      </c>
      <c r="O55" s="40">
        <f>SUM(P55:Q55)</f>
        <v>1716.7784999999999</v>
      </c>
      <c r="P55" s="31">
        <v>585</v>
      </c>
      <c r="Q55" s="31">
        <f>$Q$83*0.15</f>
        <v>1131.7784999999999</v>
      </c>
      <c r="R55" s="38"/>
    </row>
    <row r="56" spans="1:20" ht="15">
      <c r="A56" s="98"/>
      <c r="B56" s="10"/>
      <c r="C56" s="11"/>
      <c r="D56" s="94" t="s">
        <v>23</v>
      </c>
      <c r="E56" s="95">
        <v>0</v>
      </c>
      <c r="F56" s="40">
        <f>SUM(G56+H56)</f>
        <v>646.5</v>
      </c>
      <c r="G56" s="32"/>
      <c r="H56" s="32">
        <v>646.5</v>
      </c>
      <c r="I56" s="38"/>
      <c r="K56" s="10"/>
      <c r="L56" s="11"/>
      <c r="M56" s="94" t="str">
        <f>'Detall Despeses '!D68</f>
        <v>GRUP D'ACOMPANYAMENT FAMILIAR</v>
      </c>
      <c r="N56" s="95">
        <f>'Detall Despeses '!E68</f>
        <v>1463.6</v>
      </c>
      <c r="O56" s="40">
        <f>SUM(P56:Q56)</f>
        <v>1463.5900000000001</v>
      </c>
      <c r="P56" s="32">
        <v>365.9</v>
      </c>
      <c r="Q56" s="32">
        <v>1097.69</v>
      </c>
      <c r="R56" s="38"/>
    </row>
    <row r="57" spans="1:20" ht="15">
      <c r="A57" s="98"/>
      <c r="B57" s="10"/>
      <c r="C57" s="11"/>
      <c r="D57" s="94" t="s">
        <v>24</v>
      </c>
      <c r="E57" s="95">
        <v>800</v>
      </c>
      <c r="F57" s="40">
        <f>SUM(G57+H57)</f>
        <v>500</v>
      </c>
      <c r="G57" s="32"/>
      <c r="H57" s="32">
        <v>500</v>
      </c>
      <c r="I57" s="38"/>
      <c r="K57" s="10"/>
      <c r="L57" s="11"/>
      <c r="M57" s="94" t="str">
        <f>'Detall Despeses '!D70</f>
        <v>XERRADA</v>
      </c>
      <c r="N57" s="95">
        <f>'Detall Despeses '!E70</f>
        <v>0</v>
      </c>
      <c r="O57" s="40">
        <f>SUM(P57:Q57)</f>
        <v>0</v>
      </c>
      <c r="P57" s="32"/>
      <c r="Q57" s="32"/>
      <c r="R57" s="38"/>
    </row>
    <row r="58" spans="1:20" ht="15">
      <c r="A58" s="98"/>
      <c r="B58" s="10"/>
      <c r="C58" s="11"/>
      <c r="D58" s="82"/>
      <c r="E58" s="82"/>
      <c r="F58" s="82"/>
      <c r="G58" s="35"/>
      <c r="H58" s="35"/>
      <c r="I58" s="38"/>
      <c r="K58" s="10"/>
      <c r="L58" s="11"/>
      <c r="M58" s="94">
        <f>'Detall Despeses '!D71</f>
        <v>0</v>
      </c>
      <c r="N58" s="95">
        <f>'Detall Despeses '!E71</f>
        <v>0</v>
      </c>
      <c r="O58" s="40">
        <f t="shared" ref="O58" si="14">SUM(P58:Q58)</f>
        <v>51</v>
      </c>
      <c r="P58" s="32">
        <v>51</v>
      </c>
      <c r="Q58" s="32"/>
      <c r="R58" s="38"/>
    </row>
    <row r="59" spans="1:20" ht="15">
      <c r="A59" s="98"/>
      <c r="B59" s="10"/>
      <c r="C59" s="11"/>
      <c r="D59" s="82"/>
      <c r="E59" s="82"/>
      <c r="F59" s="82"/>
      <c r="G59" s="35"/>
      <c r="H59" s="35"/>
      <c r="I59" s="38"/>
      <c r="K59" s="10"/>
      <c r="L59" s="11"/>
      <c r="M59" s="82"/>
      <c r="N59" s="82"/>
      <c r="O59" s="82"/>
      <c r="P59" s="35"/>
      <c r="Q59" s="35"/>
      <c r="R59" s="38"/>
    </row>
    <row r="60" spans="1:20" ht="15">
      <c r="A60" s="98"/>
      <c r="B60" s="10"/>
      <c r="C60" s="11"/>
      <c r="D60" s="82"/>
      <c r="E60" s="82"/>
      <c r="F60" s="82"/>
      <c r="G60" s="35"/>
      <c r="H60" s="35"/>
      <c r="I60" s="38"/>
      <c r="K60" s="10"/>
      <c r="L60" s="11"/>
      <c r="M60" s="82"/>
      <c r="N60" s="82"/>
      <c r="O60" s="82"/>
      <c r="P60" s="35"/>
      <c r="Q60" s="35"/>
      <c r="R60" s="38"/>
    </row>
    <row r="61" spans="1:20" ht="20.25">
      <c r="A61" s="65"/>
      <c r="B61" s="10"/>
      <c r="C61" s="23"/>
      <c r="D61" s="35"/>
      <c r="E61" s="84" t="s">
        <v>2</v>
      </c>
      <c r="F61" s="84" t="s">
        <v>3</v>
      </c>
      <c r="G61" s="14" t="str">
        <f>G6</f>
        <v>Desembre</v>
      </c>
      <c r="H61" s="14" t="str">
        <f>H6</f>
        <v>Agost</v>
      </c>
      <c r="I61" s="38"/>
      <c r="K61" s="90"/>
      <c r="L61" s="23"/>
      <c r="M61" s="82"/>
      <c r="N61" s="84" t="s">
        <v>2</v>
      </c>
      <c r="O61" s="84" t="s">
        <v>3</v>
      </c>
      <c r="P61" s="14" t="str">
        <f>P6</f>
        <v>Desembre</v>
      </c>
      <c r="Q61" s="14" t="str">
        <f>Q6</f>
        <v>Agost</v>
      </c>
      <c r="R61" s="38"/>
    </row>
    <row r="62" spans="1:20" ht="20.25">
      <c r="A62" s="65"/>
      <c r="B62" s="86">
        <v>4</v>
      </c>
      <c r="C62" s="87"/>
      <c r="D62" s="76" t="s">
        <v>25</v>
      </c>
      <c r="E62" s="88">
        <f>SUM(E64:E65)</f>
        <v>2343</v>
      </c>
      <c r="F62" s="88">
        <f>SUM(F64:F65)</f>
        <v>1876.1</v>
      </c>
      <c r="G62" s="97">
        <f>SUM(G64:G65)</f>
        <v>0</v>
      </c>
      <c r="H62" s="89">
        <f>SUM(H64:H65)</f>
        <v>1876.1</v>
      </c>
      <c r="I62" s="38"/>
      <c r="K62" s="86">
        <v>4</v>
      </c>
      <c r="L62" s="87"/>
      <c r="M62" s="76" t="s">
        <v>25</v>
      </c>
      <c r="N62" s="88">
        <f>SUM(N64:N67)</f>
        <v>2854.1</v>
      </c>
      <c r="O62" s="88">
        <f>SUM(P62:Q62)</f>
        <v>2887.8784999999998</v>
      </c>
      <c r="P62" s="97">
        <f>SUM(P64:P67)</f>
        <v>1641.95</v>
      </c>
      <c r="Q62" s="89">
        <f>SUM(Q64:Q67)</f>
        <v>1245.9285</v>
      </c>
      <c r="R62" s="38"/>
    </row>
    <row r="63" spans="1:20" ht="16.5">
      <c r="A63" s="65"/>
      <c r="B63" s="10"/>
      <c r="C63" s="23"/>
      <c r="D63" s="24" t="s">
        <v>14</v>
      </c>
      <c r="E63" s="24">
        <f>F62-E62</f>
        <v>-466.90000000000009</v>
      </c>
      <c r="F63" s="99">
        <f>E63/E62</f>
        <v>-0.19927443448570212</v>
      </c>
      <c r="G63" s="24"/>
      <c r="H63" s="93"/>
      <c r="I63" s="38"/>
      <c r="K63" s="10"/>
      <c r="L63" s="23"/>
      <c r="M63" s="24" t="s">
        <v>14</v>
      </c>
      <c r="N63" s="24">
        <f>O62-N62</f>
        <v>33.778499999999894</v>
      </c>
      <c r="O63" s="104">
        <f>N63/N62</f>
        <v>1.183507935951785E-2</v>
      </c>
      <c r="P63" s="24"/>
      <c r="Q63" s="93"/>
      <c r="R63" s="38"/>
    </row>
    <row r="64" spans="1:20" ht="15">
      <c r="A64" s="65"/>
      <c r="B64" s="10"/>
      <c r="C64" s="11"/>
      <c r="D64" s="100" t="s">
        <v>26</v>
      </c>
      <c r="E64" s="95">
        <f>'Detall Ingressos'!E61</f>
        <v>1683</v>
      </c>
      <c r="F64" s="40">
        <f>SUM(G64:H64)</f>
        <v>1376.1</v>
      </c>
      <c r="G64" s="40">
        <v>0</v>
      </c>
      <c r="H64" s="40">
        <f>G83*0.15</f>
        <v>1376.1</v>
      </c>
      <c r="I64" s="38"/>
      <c r="K64" s="10"/>
      <c r="L64" s="11"/>
      <c r="M64" s="94" t="str">
        <f>'Detall Despeses '!D78</f>
        <v>Sou Secretaria (15% del total)</v>
      </c>
      <c r="N64" s="95">
        <f>'Detall Despeses '!E78</f>
        <v>1683</v>
      </c>
      <c r="O64" s="40">
        <f>SUM(P64:Q64)</f>
        <v>1716.7784999999999</v>
      </c>
      <c r="P64" s="31">
        <v>585</v>
      </c>
      <c r="Q64" s="31">
        <f>$Q$83*0.15</f>
        <v>1131.7784999999999</v>
      </c>
      <c r="R64" s="38"/>
    </row>
    <row r="65" spans="1:18" ht="15">
      <c r="A65" s="65"/>
      <c r="B65" s="10"/>
      <c r="C65" s="11"/>
      <c r="D65" s="94" t="s">
        <v>27</v>
      </c>
      <c r="E65" s="95">
        <f>'Detall Ingressos'!E62</f>
        <v>660</v>
      </c>
      <c r="F65" s="40">
        <f>SUM(G65:H65)</f>
        <v>500</v>
      </c>
      <c r="G65" s="32"/>
      <c r="H65" s="32">
        <v>500</v>
      </c>
      <c r="I65" s="38"/>
      <c r="K65" s="10"/>
      <c r="L65" s="11"/>
      <c r="M65" s="94" t="str">
        <f>'Detall Despeses '!D79</f>
        <v>Factures activitats científiques</v>
      </c>
      <c r="N65" s="95">
        <f>'Detall Despeses '!E79</f>
        <v>522</v>
      </c>
      <c r="O65" s="40">
        <f t="shared" ref="O65:O67" si="15">SUM(P65:Q65)</f>
        <v>522</v>
      </c>
      <c r="P65" s="55">
        <v>407.85</v>
      </c>
      <c r="Q65" s="55">
        <v>114.15</v>
      </c>
      <c r="R65" s="38"/>
    </row>
    <row r="66" spans="1:18" ht="15">
      <c r="A66" s="65"/>
      <c r="B66" s="10"/>
      <c r="C66" s="11"/>
      <c r="D66" s="94" t="s">
        <v>28</v>
      </c>
      <c r="E66" s="95"/>
      <c r="F66" s="40">
        <f>SUM(G66:H66)</f>
        <v>160</v>
      </c>
      <c r="G66" s="32">
        <v>116</v>
      </c>
      <c r="H66" s="32">
        <v>44</v>
      </c>
      <c r="I66" s="38"/>
      <c r="K66" s="10"/>
      <c r="L66" s="11"/>
      <c r="M66" s="94" t="str">
        <f>'Detall Despeses '!D80</f>
        <v>Compra Samarretes</v>
      </c>
      <c r="N66" s="95">
        <f>'Detall Despeses '!E80</f>
        <v>649.1</v>
      </c>
      <c r="O66" s="40">
        <f t="shared" si="15"/>
        <v>649.1</v>
      </c>
      <c r="P66" s="32">
        <v>649.1</v>
      </c>
      <c r="Q66" s="32"/>
      <c r="R66" s="38"/>
    </row>
    <row r="67" spans="1:18" ht="15">
      <c r="A67" s="65"/>
      <c r="B67" s="10"/>
      <c r="C67" s="11"/>
      <c r="D67" s="82"/>
      <c r="E67" s="82"/>
      <c r="F67" s="82"/>
      <c r="G67" s="35"/>
      <c r="H67" s="35"/>
      <c r="I67" s="38"/>
      <c r="K67" s="10"/>
      <c r="L67" s="11"/>
      <c r="M67" s="94" t="str">
        <f>'Detall Despeses '!D82</f>
        <v>Coral (quotas)</v>
      </c>
      <c r="N67" s="95">
        <f>'Detall Despeses '!E82</f>
        <v>0</v>
      </c>
      <c r="O67" s="40">
        <f t="shared" si="15"/>
        <v>0</v>
      </c>
      <c r="P67" s="32"/>
      <c r="Q67" s="32"/>
      <c r="R67" s="38"/>
    </row>
    <row r="68" spans="1:18" ht="15">
      <c r="A68" s="65"/>
      <c r="B68" s="10"/>
      <c r="C68" s="11"/>
      <c r="D68" s="82"/>
      <c r="E68" s="82"/>
      <c r="F68" s="82"/>
      <c r="G68" s="35"/>
      <c r="H68" s="35"/>
      <c r="I68" s="38"/>
      <c r="K68" s="10"/>
      <c r="L68" s="11"/>
      <c r="M68" s="82"/>
      <c r="N68" s="82"/>
      <c r="O68" s="82"/>
      <c r="P68" s="35"/>
      <c r="Q68" s="35"/>
      <c r="R68" s="38"/>
    </row>
    <row r="69" spans="1:18" ht="20.25">
      <c r="A69" s="65"/>
      <c r="B69" s="10"/>
      <c r="C69" s="23"/>
      <c r="D69" s="35"/>
      <c r="E69" s="84" t="s">
        <v>2</v>
      </c>
      <c r="F69" s="84" t="s">
        <v>3</v>
      </c>
      <c r="G69" s="14" t="str">
        <f>G6</f>
        <v>Desembre</v>
      </c>
      <c r="H69" s="14" t="str">
        <f>H6</f>
        <v>Agost</v>
      </c>
      <c r="I69" s="38"/>
      <c r="K69" s="90"/>
      <c r="L69" s="23"/>
      <c r="M69" s="82"/>
      <c r="N69" s="84" t="s">
        <v>2</v>
      </c>
      <c r="O69" s="84" t="s">
        <v>3</v>
      </c>
      <c r="P69" s="14" t="str">
        <f>P6</f>
        <v>Desembre</v>
      </c>
      <c r="Q69" s="14" t="str">
        <f>Q6</f>
        <v>Agost</v>
      </c>
      <c r="R69" s="38"/>
    </row>
    <row r="70" spans="1:18" ht="20.25">
      <c r="A70" s="65"/>
      <c r="B70" s="86">
        <v>5</v>
      </c>
      <c r="C70" s="87"/>
      <c r="D70" s="76" t="s">
        <v>29</v>
      </c>
      <c r="E70" s="88">
        <f>SUM(E72:E73)</f>
        <v>561</v>
      </c>
      <c r="F70" s="88">
        <f>SUM(F72:F73)</f>
        <v>458.70000000000005</v>
      </c>
      <c r="G70" s="97">
        <f>SUM(G72:G73)</f>
        <v>0</v>
      </c>
      <c r="H70" s="97">
        <f>SUM(H72:H73)</f>
        <v>458.70000000000005</v>
      </c>
      <c r="I70" s="38"/>
      <c r="K70" s="86">
        <v>5</v>
      </c>
      <c r="L70" s="87"/>
      <c r="M70" s="76" t="s">
        <v>29</v>
      </c>
      <c r="N70" s="88">
        <f>SUM(N72:N73)</f>
        <v>561</v>
      </c>
      <c r="O70" s="88">
        <f>SUM(P70:Q70)</f>
        <v>1144.519</v>
      </c>
      <c r="P70" s="97">
        <f>SUM(P73:P80)</f>
        <v>390</v>
      </c>
      <c r="Q70" s="97">
        <f>SUM(Q73:Q80)</f>
        <v>754.51900000000001</v>
      </c>
      <c r="R70" s="38"/>
    </row>
    <row r="71" spans="1:18" ht="16.5">
      <c r="A71" s="65"/>
      <c r="B71" s="10"/>
      <c r="C71" s="23"/>
      <c r="D71" s="24" t="s">
        <v>14</v>
      </c>
      <c r="E71" s="24">
        <f>F70-E70</f>
        <v>-102.29999999999995</v>
      </c>
      <c r="F71" s="99">
        <f>E71/E70</f>
        <v>-0.1823529411764705</v>
      </c>
      <c r="G71" s="24"/>
      <c r="H71" s="93"/>
      <c r="I71" s="38"/>
      <c r="K71" s="10"/>
      <c r="L71" s="23"/>
      <c r="M71" s="24" t="s">
        <v>14</v>
      </c>
      <c r="N71" s="24">
        <f>O70-N70</f>
        <v>583.51900000000001</v>
      </c>
      <c r="O71" s="104">
        <f>N71/N70</f>
        <v>1.0401408199643494</v>
      </c>
      <c r="P71" s="24"/>
      <c r="Q71" s="93"/>
      <c r="R71" s="38"/>
    </row>
    <row r="72" spans="1:18" ht="15">
      <c r="A72" s="65"/>
      <c r="B72" s="10"/>
      <c r="C72" s="11"/>
      <c r="D72" s="100" t="s">
        <v>30</v>
      </c>
      <c r="E72" s="95">
        <f>'Detall Ingressos'!E71</f>
        <v>561</v>
      </c>
      <c r="F72" s="40">
        <f>SUM(G72:H72)</f>
        <v>458.70000000000005</v>
      </c>
      <c r="G72" s="40">
        <v>0</v>
      </c>
      <c r="H72" s="40">
        <f>G83*0.05</f>
        <v>458.70000000000005</v>
      </c>
      <c r="I72" s="38"/>
      <c r="K72" s="10"/>
      <c r="L72" s="11"/>
      <c r="M72" s="94" t="str">
        <f>'Detall Despeses '!D88</f>
        <v>Sou Secretaria (5% del total)</v>
      </c>
      <c r="N72" s="95">
        <f>'Detall Despeses '!E88</f>
        <v>561</v>
      </c>
      <c r="O72" s="31">
        <f>SUM(P72:Q72)</f>
        <v>572.2595</v>
      </c>
      <c r="P72" s="31">
        <v>195</v>
      </c>
      <c r="Q72" s="31">
        <f>$Q$83*0.05</f>
        <v>377.2595</v>
      </c>
      <c r="R72" s="38"/>
    </row>
    <row r="73" spans="1:18" ht="15">
      <c r="A73" s="65"/>
      <c r="B73" s="10"/>
      <c r="C73" s="11"/>
      <c r="D73" s="94" t="s">
        <v>18</v>
      </c>
      <c r="E73" s="95">
        <f>'Detall Ingressos'!E72</f>
        <v>0</v>
      </c>
      <c r="F73" s="40">
        <f>SUM(G73:H73)</f>
        <v>0</v>
      </c>
      <c r="G73" s="32"/>
      <c r="H73" s="32"/>
      <c r="I73" s="38"/>
      <c r="K73" s="10"/>
      <c r="L73" s="11"/>
      <c r="M73" s="94">
        <f>'Detall Despeses '!D89</f>
        <v>0</v>
      </c>
      <c r="N73" s="95">
        <f>'Detall Despeses '!E89</f>
        <v>0</v>
      </c>
      <c r="O73" s="31">
        <f>SUM(P73:Q73)</f>
        <v>0</v>
      </c>
      <c r="P73" s="32"/>
      <c r="Q73" s="32"/>
      <c r="R73" s="38"/>
    </row>
    <row r="74" spans="1:18" ht="15">
      <c r="A74" s="65"/>
      <c r="B74" s="10"/>
      <c r="C74" s="11"/>
      <c r="D74" s="82"/>
      <c r="E74" s="82"/>
      <c r="F74" s="82"/>
      <c r="G74" s="35"/>
      <c r="H74" s="35"/>
      <c r="I74" s="38"/>
      <c r="K74" s="10"/>
      <c r="L74" s="11"/>
      <c r="M74" s="82"/>
      <c r="N74" s="82"/>
      <c r="O74" s="82"/>
      <c r="P74" s="35"/>
      <c r="Q74" s="35"/>
      <c r="R74" s="38"/>
    </row>
    <row r="75" spans="1:18" ht="20.25">
      <c r="A75" s="65"/>
      <c r="B75" s="10"/>
      <c r="C75" s="23"/>
      <c r="D75" s="35"/>
      <c r="E75" s="84" t="s">
        <v>2</v>
      </c>
      <c r="F75" s="84" t="s">
        <v>3</v>
      </c>
      <c r="G75" s="14" t="str">
        <f>G6</f>
        <v>Desembre</v>
      </c>
      <c r="H75" s="14" t="str">
        <f>H6</f>
        <v>Agost</v>
      </c>
      <c r="I75" s="38"/>
      <c r="K75" s="90"/>
      <c r="L75" s="23"/>
      <c r="M75" s="82"/>
      <c r="N75" s="84" t="s">
        <v>2</v>
      </c>
      <c r="O75" s="84" t="s">
        <v>3</v>
      </c>
      <c r="P75" s="14" t="str">
        <f>P6</f>
        <v>Desembre</v>
      </c>
      <c r="Q75" s="14" t="str">
        <f>Q6</f>
        <v>Agost</v>
      </c>
      <c r="R75" s="38"/>
    </row>
    <row r="76" spans="1:18" ht="20.25">
      <c r="A76" s="65"/>
      <c r="B76" s="86">
        <v>6</v>
      </c>
      <c r="C76" s="87"/>
      <c r="D76" s="76" t="s">
        <v>31</v>
      </c>
      <c r="E76" s="88">
        <f>SUM(E78:E79)</f>
        <v>561</v>
      </c>
      <c r="F76" s="88">
        <f>SUM(F78:F79)</f>
        <v>458.70000000000005</v>
      </c>
      <c r="G76" s="97">
        <f>SUM(G78:G79)</f>
        <v>0</v>
      </c>
      <c r="H76" s="97">
        <f>SUM(H78:H79)</f>
        <v>458.70000000000005</v>
      </c>
      <c r="I76" s="38"/>
      <c r="K76" s="86">
        <v>6</v>
      </c>
      <c r="L76" s="87"/>
      <c r="M76" s="76" t="s">
        <v>31</v>
      </c>
      <c r="N76" s="88">
        <f>SUM(N78:N79)</f>
        <v>561</v>
      </c>
      <c r="O76" s="88">
        <f>SUM(P76:Q76)</f>
        <v>572.2595</v>
      </c>
      <c r="P76" s="97">
        <f>SUM(P78:P79)</f>
        <v>195</v>
      </c>
      <c r="Q76" s="97">
        <f>SUM(Q78:Q79)</f>
        <v>377.2595</v>
      </c>
      <c r="R76" s="38"/>
    </row>
    <row r="77" spans="1:18" ht="16.5">
      <c r="A77" s="65"/>
      <c r="B77" s="10"/>
      <c r="C77" s="23"/>
      <c r="D77" s="24" t="s">
        <v>14</v>
      </c>
      <c r="E77" s="24">
        <f>F76-E76</f>
        <v>-102.29999999999995</v>
      </c>
      <c r="F77" s="99">
        <f>E77/E76</f>
        <v>-0.1823529411764705</v>
      </c>
      <c r="G77" s="24"/>
      <c r="H77" s="93"/>
      <c r="I77" s="38"/>
      <c r="K77" s="10"/>
      <c r="L77" s="23"/>
      <c r="M77" s="24" t="s">
        <v>14</v>
      </c>
      <c r="N77" s="24">
        <f>O76-N76</f>
        <v>11.259500000000003</v>
      </c>
      <c r="O77" s="99">
        <f>N77/N76</f>
        <v>2.0070409982174693E-2</v>
      </c>
      <c r="P77" s="24"/>
      <c r="Q77" s="93"/>
      <c r="R77" s="38"/>
    </row>
    <row r="78" spans="1:18" ht="15">
      <c r="A78" s="65"/>
      <c r="B78" s="10"/>
      <c r="C78" s="11"/>
      <c r="D78" s="100" t="s">
        <v>30</v>
      </c>
      <c r="E78" s="95">
        <f>'Detall Ingressos'!E81</f>
        <v>561</v>
      </c>
      <c r="F78" s="40">
        <f>SUM(G78:H78)</f>
        <v>458.70000000000005</v>
      </c>
      <c r="G78" s="40">
        <v>0</v>
      </c>
      <c r="H78" s="40">
        <f>G83*0.05</f>
        <v>458.70000000000005</v>
      </c>
      <c r="I78" s="38"/>
      <c r="K78" s="10"/>
      <c r="L78" s="11"/>
      <c r="M78" s="94" t="str">
        <f>'Detall Despeses '!D97</f>
        <v>Sou Secretaria (5% del total)</v>
      </c>
      <c r="N78" s="95">
        <f>'Detall Despeses '!E97</f>
        <v>561</v>
      </c>
      <c r="O78" s="31">
        <f>SUM(P78:Q78)</f>
        <v>572.2595</v>
      </c>
      <c r="P78" s="31">
        <v>195</v>
      </c>
      <c r="Q78" s="31">
        <f>$Q$83*0.05</f>
        <v>377.2595</v>
      </c>
      <c r="R78" s="38"/>
    </row>
    <row r="79" spans="1:18" ht="15">
      <c r="A79" s="65"/>
      <c r="B79" s="10"/>
      <c r="C79" s="11"/>
      <c r="D79" s="94" t="s">
        <v>18</v>
      </c>
      <c r="E79" s="95">
        <f>'Detall Ingressos'!E82</f>
        <v>0</v>
      </c>
      <c r="F79" s="40">
        <f>SUM(G79:H79)</f>
        <v>0</v>
      </c>
      <c r="G79" s="32"/>
      <c r="H79" s="32"/>
      <c r="I79" s="38"/>
      <c r="K79" s="10"/>
      <c r="L79" s="11"/>
      <c r="M79" s="94"/>
      <c r="N79" s="95">
        <f>'Detall Despeses '!E98</f>
        <v>0</v>
      </c>
      <c r="O79" s="31">
        <f>SUM(P79:Q79)</f>
        <v>0</v>
      </c>
      <c r="P79" s="32"/>
      <c r="Q79" s="32"/>
      <c r="R79" s="38"/>
    </row>
    <row r="80" spans="1:18" ht="15">
      <c r="A80" s="65"/>
      <c r="B80" s="10"/>
      <c r="C80" s="11"/>
      <c r="D80" s="82"/>
      <c r="E80" s="82"/>
      <c r="F80" s="82"/>
      <c r="G80" s="35"/>
      <c r="H80" s="35"/>
      <c r="I80" s="38"/>
      <c r="K80" s="10"/>
      <c r="L80" s="11"/>
      <c r="M80" s="82"/>
      <c r="N80" s="82"/>
      <c r="O80" s="82"/>
      <c r="P80" s="35"/>
      <c r="Q80" s="35"/>
      <c r="R80" s="38"/>
    </row>
    <row r="81" spans="2:18" ht="15">
      <c r="B81" s="18"/>
      <c r="C81" s="19"/>
      <c r="D81" s="20"/>
      <c r="E81" s="20"/>
      <c r="F81" s="20"/>
      <c r="G81" s="21"/>
      <c r="H81" s="21"/>
      <c r="I81" s="37"/>
      <c r="K81" s="18"/>
      <c r="L81" s="19"/>
      <c r="M81" s="20"/>
      <c r="N81" s="20"/>
      <c r="O81" s="20"/>
      <c r="P81" s="21"/>
      <c r="Q81" s="21"/>
      <c r="R81" s="37"/>
    </row>
    <row r="83" spans="2:18" ht="14.25">
      <c r="F83" s="94" t="s">
        <v>32</v>
      </c>
      <c r="G83" s="110">
        <v>9174</v>
      </c>
      <c r="H83" s="32">
        <v>9768</v>
      </c>
      <c r="O83" s="94" t="s">
        <v>33</v>
      </c>
      <c r="P83" s="110">
        <v>0</v>
      </c>
      <c r="Q83" s="110">
        <v>7545.19</v>
      </c>
    </row>
    <row r="85" spans="2:18">
      <c r="P85" s="111" t="s">
        <v>34</v>
      </c>
      <c r="Q85" s="111" t="s">
        <v>35</v>
      </c>
    </row>
    <row r="88" spans="2:18">
      <c r="M88" s="116" t="s">
        <v>152</v>
      </c>
      <c r="N88" s="117">
        <v>4662</v>
      </c>
    </row>
    <row r="89" spans="2:18">
      <c r="L89" s="116"/>
      <c r="M89" s="116" t="s">
        <v>153</v>
      </c>
      <c r="N89" s="117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zoomScaleNormal="100" workbookViewId="0">
      <selection activeCell="E54" sqref="E54"/>
    </sheetView>
  </sheetViews>
  <sheetFormatPr baseColWidth="10" defaultColWidth="11.42578125" defaultRowHeight="12.75"/>
  <cols>
    <col min="4" max="4" width="35.140625" customWidth="1"/>
    <col min="5" max="5" width="20.42578125" customWidth="1"/>
    <col min="6" max="7" width="15.28515625" customWidth="1"/>
    <col min="8" max="8" width="9.28515625" customWidth="1"/>
    <col min="9" max="9" width="14.28515625" customWidth="1"/>
    <col min="10" max="10" width="34.140625" customWidth="1"/>
    <col min="11" max="11" width="4" customWidth="1"/>
    <col min="12" max="12" width="15.7109375" customWidth="1"/>
    <col min="13" max="14" width="18.28515625" customWidth="1"/>
    <col min="15" max="15" width="15.7109375" customWidth="1"/>
  </cols>
  <sheetData>
    <row r="1" spans="2:15" ht="20.25">
      <c r="B1" s="10"/>
      <c r="C1" s="11"/>
      <c r="D1" s="12"/>
      <c r="E1" s="13" t="s">
        <v>36</v>
      </c>
      <c r="F1" s="14"/>
      <c r="G1" s="14"/>
      <c r="H1" s="14"/>
      <c r="I1" s="14"/>
      <c r="J1" s="38"/>
    </row>
    <row r="2" spans="2:15" ht="20.25">
      <c r="B2" s="150" t="s">
        <v>6</v>
      </c>
      <c r="C2" s="148"/>
      <c r="D2" s="149"/>
      <c r="E2" s="15">
        <f>SUM(E6+E10+E21+E48+E59+E69+E79)</f>
        <v>116356</v>
      </c>
      <c r="F2" s="49"/>
      <c r="G2" s="50"/>
      <c r="H2" s="50"/>
      <c r="I2" s="58"/>
      <c r="J2" s="38"/>
    </row>
    <row r="5" spans="2:15" ht="20.25">
      <c r="B5" s="10"/>
      <c r="C5" s="11"/>
      <c r="D5" s="12"/>
      <c r="E5" s="13" t="s">
        <v>36</v>
      </c>
      <c r="F5" s="14" t="s">
        <v>37</v>
      </c>
      <c r="G5" s="14" t="s">
        <v>38</v>
      </c>
      <c r="H5" s="14" t="s">
        <v>39</v>
      </c>
      <c r="I5" s="14"/>
      <c r="J5" s="38"/>
    </row>
    <row r="6" spans="2:15" ht="20.25">
      <c r="B6" s="147" t="s">
        <v>40</v>
      </c>
      <c r="C6" s="148"/>
      <c r="D6" s="149"/>
      <c r="E6" s="15">
        <f>PRODUCT(F6*G6*H6)</f>
        <v>11220</v>
      </c>
      <c r="F6" s="49">
        <v>66</v>
      </c>
      <c r="G6" s="50">
        <v>170</v>
      </c>
      <c r="H6" s="50">
        <v>1</v>
      </c>
      <c r="I6" s="58"/>
      <c r="J6" s="38"/>
    </row>
    <row r="7" spans="2:15" ht="15">
      <c r="B7" s="18"/>
      <c r="C7" s="19"/>
      <c r="D7" s="20"/>
      <c r="E7" s="20"/>
      <c r="F7" s="20"/>
      <c r="G7" s="21"/>
      <c r="H7" s="21"/>
      <c r="I7" s="21"/>
      <c r="J7" s="37"/>
      <c r="L7" s="28"/>
      <c r="M7" s="28" t="s">
        <v>41</v>
      </c>
      <c r="N7" s="28" t="s">
        <v>42</v>
      </c>
      <c r="O7" s="28" t="s">
        <v>43</v>
      </c>
    </row>
    <row r="8" spans="2:15" ht="15">
      <c r="B8" s="10"/>
      <c r="C8" s="11"/>
      <c r="D8" s="22"/>
      <c r="E8" s="22"/>
      <c r="F8" s="22"/>
      <c r="G8" s="22"/>
      <c r="H8" s="22"/>
      <c r="I8" s="22"/>
      <c r="J8" s="38"/>
      <c r="L8" s="28" t="s">
        <v>44</v>
      </c>
      <c r="M8" s="28">
        <v>21</v>
      </c>
      <c r="N8" s="59">
        <v>5</v>
      </c>
      <c r="O8" s="31">
        <f>M8*N8</f>
        <v>105</v>
      </c>
    </row>
    <row r="9" spans="2:15" ht="20.25">
      <c r="B9" s="10"/>
      <c r="C9" s="11"/>
      <c r="D9" s="12"/>
      <c r="E9" s="13" t="s">
        <v>36</v>
      </c>
      <c r="F9" s="14"/>
      <c r="G9" s="14"/>
      <c r="H9" s="14"/>
      <c r="I9" s="14"/>
      <c r="J9" s="38"/>
      <c r="L9" s="28" t="s">
        <v>45</v>
      </c>
      <c r="M9" s="28">
        <v>24</v>
      </c>
      <c r="N9" s="59">
        <v>5</v>
      </c>
      <c r="O9" s="31">
        <f t="shared" ref="O9:O16" si="0">M9*N9</f>
        <v>120</v>
      </c>
    </row>
    <row r="10" spans="2:15" ht="20.25">
      <c r="B10" s="147" t="s">
        <v>46</v>
      </c>
      <c r="C10" s="148"/>
      <c r="D10" s="149"/>
      <c r="E10" s="15">
        <f>SUM(E12:E17)</f>
        <v>35886</v>
      </c>
      <c r="F10" s="14"/>
      <c r="G10" s="14"/>
      <c r="H10" s="14"/>
      <c r="I10" s="14"/>
      <c r="J10" s="38"/>
      <c r="L10" s="28" t="s">
        <v>47</v>
      </c>
      <c r="M10" s="28">
        <v>25</v>
      </c>
      <c r="N10" s="59">
        <v>5</v>
      </c>
      <c r="O10" s="31">
        <f t="shared" si="0"/>
        <v>125</v>
      </c>
    </row>
    <row r="11" spans="2:15" ht="17.25">
      <c r="B11" s="10"/>
      <c r="C11" s="23"/>
      <c r="D11" s="24" t="s">
        <v>14</v>
      </c>
      <c r="E11" s="24" t="s">
        <v>48</v>
      </c>
      <c r="F11" s="14"/>
      <c r="G11" s="14"/>
      <c r="H11" s="14"/>
      <c r="I11" s="14"/>
      <c r="J11" s="38"/>
      <c r="L11" s="28">
        <v>1</v>
      </c>
      <c r="M11" s="28">
        <v>25</v>
      </c>
      <c r="N11" s="59">
        <v>10</v>
      </c>
      <c r="O11" s="31">
        <f t="shared" si="0"/>
        <v>250</v>
      </c>
    </row>
    <row r="12" spans="2:15" ht="17.25">
      <c r="B12" s="10"/>
      <c r="C12" s="11"/>
      <c r="D12" s="28" t="s">
        <v>16</v>
      </c>
      <c r="E12" s="129">
        <v>2570</v>
      </c>
      <c r="F12" s="14"/>
      <c r="G12" s="14"/>
      <c r="H12" s="14"/>
      <c r="I12" s="14"/>
      <c r="J12" s="38"/>
      <c r="L12" s="28">
        <v>2</v>
      </c>
      <c r="M12" s="28">
        <v>22</v>
      </c>
      <c r="N12" s="59">
        <v>10</v>
      </c>
      <c r="O12" s="31">
        <f t="shared" si="0"/>
        <v>220</v>
      </c>
    </row>
    <row r="13" spans="2:15" ht="17.25">
      <c r="B13" s="10"/>
      <c r="C13" s="11"/>
      <c r="D13" s="41" t="s">
        <v>17</v>
      </c>
      <c r="E13" s="31">
        <f>E6*0.3</f>
        <v>3366</v>
      </c>
      <c r="F13" s="14"/>
      <c r="G13" s="14"/>
      <c r="H13" s="14"/>
      <c r="I13" s="14"/>
      <c r="J13" s="38"/>
      <c r="L13" s="28">
        <v>3</v>
      </c>
      <c r="M13" s="28">
        <v>25</v>
      </c>
      <c r="N13" s="59">
        <v>10</v>
      </c>
      <c r="O13" s="31">
        <f t="shared" si="0"/>
        <v>250</v>
      </c>
    </row>
    <row r="14" spans="2:15" ht="17.25">
      <c r="B14" s="10"/>
      <c r="C14" s="11"/>
      <c r="D14" s="28" t="s">
        <v>18</v>
      </c>
      <c r="E14" s="48">
        <v>0</v>
      </c>
      <c r="F14" s="14"/>
      <c r="G14" s="14"/>
      <c r="H14" s="14"/>
      <c r="I14" s="14"/>
      <c r="J14" s="38"/>
      <c r="L14" s="28">
        <v>4</v>
      </c>
      <c r="M14" s="28">
        <v>25</v>
      </c>
      <c r="N14" s="59">
        <v>20</v>
      </c>
      <c r="O14" s="31">
        <f t="shared" si="0"/>
        <v>500</v>
      </c>
    </row>
    <row r="15" spans="2:15" ht="17.25">
      <c r="B15" s="10"/>
      <c r="C15" s="11"/>
      <c r="D15" s="28" t="s">
        <v>19</v>
      </c>
      <c r="E15" s="51">
        <v>1800</v>
      </c>
      <c r="F15" s="14" t="s">
        <v>49</v>
      </c>
      <c r="G15" s="52">
        <v>4</v>
      </c>
      <c r="H15" s="14"/>
      <c r="I15" s="14"/>
      <c r="J15" s="38"/>
      <c r="L15" s="28">
        <v>5</v>
      </c>
      <c r="M15" s="28">
        <v>25</v>
      </c>
      <c r="N15" s="59">
        <v>20</v>
      </c>
      <c r="O15" s="31">
        <f t="shared" si="0"/>
        <v>500</v>
      </c>
    </row>
    <row r="16" spans="2:15" ht="17.25">
      <c r="B16" s="10"/>
      <c r="C16" s="11"/>
      <c r="D16" s="28" t="s">
        <v>20</v>
      </c>
      <c r="E16" s="48">
        <v>200</v>
      </c>
      <c r="F16" s="14"/>
      <c r="G16" s="14"/>
      <c r="H16" s="14"/>
      <c r="I16" s="14"/>
      <c r="J16" s="38"/>
      <c r="L16" s="28">
        <v>6</v>
      </c>
      <c r="M16" s="28">
        <v>25</v>
      </c>
      <c r="N16" s="59">
        <v>20</v>
      </c>
      <c r="O16" s="31">
        <f t="shared" si="0"/>
        <v>500</v>
      </c>
    </row>
    <row r="17" spans="2:15" ht="17.25">
      <c r="B17" s="10"/>
      <c r="C17" s="11"/>
      <c r="D17" s="28" t="s">
        <v>50</v>
      </c>
      <c r="E17" s="31">
        <f>PRODUCT(F17*G17*H17)</f>
        <v>27950</v>
      </c>
      <c r="F17" s="32">
        <v>13</v>
      </c>
      <c r="G17" s="33">
        <v>215</v>
      </c>
      <c r="H17" s="33">
        <v>10</v>
      </c>
      <c r="I17" s="60"/>
      <c r="J17" s="61"/>
      <c r="N17" s="62"/>
      <c r="O17" s="63">
        <f>SUM(O8:O16)</f>
        <v>2570</v>
      </c>
    </row>
    <row r="18" spans="2:15" ht="15">
      <c r="B18" s="18"/>
      <c r="C18" s="19"/>
      <c r="D18" s="20"/>
      <c r="E18" s="20"/>
      <c r="F18" s="53" t="s">
        <v>37</v>
      </c>
      <c r="G18" s="54" t="s">
        <v>51</v>
      </c>
      <c r="H18" s="54" t="s">
        <v>52</v>
      </c>
      <c r="I18" s="21"/>
      <c r="J18" s="37"/>
    </row>
    <row r="19" spans="2:15" ht="15">
      <c r="B19" s="10"/>
      <c r="C19" s="11"/>
      <c r="D19" s="34"/>
      <c r="E19" s="34"/>
      <c r="F19" s="34"/>
      <c r="G19" s="35"/>
      <c r="H19" s="35"/>
      <c r="I19" s="35"/>
      <c r="J19" s="38"/>
    </row>
    <row r="20" spans="2:15" ht="20.25">
      <c r="B20" s="10"/>
      <c r="C20" s="11"/>
      <c r="D20" s="12"/>
      <c r="E20" s="13" t="s">
        <v>36</v>
      </c>
      <c r="F20" s="14"/>
      <c r="G20" s="14"/>
      <c r="H20" s="14"/>
      <c r="I20" s="14"/>
      <c r="J20" s="38"/>
    </row>
    <row r="21" spans="2:15" ht="20.25">
      <c r="B21" s="147" t="s">
        <v>53</v>
      </c>
      <c r="C21" s="148"/>
      <c r="D21" s="149"/>
      <c r="E21" s="15">
        <f>SUM(E23:E44)</f>
        <v>62326</v>
      </c>
      <c r="F21" s="14"/>
      <c r="G21" s="14"/>
      <c r="H21" s="14"/>
      <c r="I21" s="14"/>
      <c r="J21" s="38"/>
      <c r="L21" s="28" t="s">
        <v>151</v>
      </c>
      <c r="M21" s="125" t="s">
        <v>156</v>
      </c>
      <c r="N21" s="124" t="s">
        <v>157</v>
      </c>
    </row>
    <row r="22" spans="2:15" ht="17.25">
      <c r="B22" s="10"/>
      <c r="C22" s="23"/>
      <c r="D22" s="24" t="s">
        <v>14</v>
      </c>
      <c r="E22" s="24" t="s">
        <v>37</v>
      </c>
      <c r="F22" s="14" t="s">
        <v>37</v>
      </c>
      <c r="G22" s="14" t="s">
        <v>54</v>
      </c>
      <c r="H22" s="14" t="s">
        <v>39</v>
      </c>
      <c r="I22" s="14" t="s">
        <v>55</v>
      </c>
      <c r="J22" s="38"/>
    </row>
    <row r="23" spans="2:15" ht="17.25">
      <c r="B23" s="10"/>
      <c r="C23" s="23"/>
      <c r="D23" s="41" t="s">
        <v>17</v>
      </c>
      <c r="E23" s="31">
        <f>E6*0.3</f>
        <v>3366</v>
      </c>
      <c r="F23" s="14"/>
      <c r="G23" s="14"/>
      <c r="H23" s="14"/>
      <c r="I23" s="14"/>
      <c r="J23" s="38"/>
    </row>
    <row r="24" spans="2:15" ht="15">
      <c r="B24" s="10"/>
      <c r="C24" s="23"/>
      <c r="D24" s="123" t="s">
        <v>155</v>
      </c>
      <c r="E24" s="31">
        <f>I24+M24</f>
        <v>12000</v>
      </c>
      <c r="F24" s="32">
        <v>30</v>
      </c>
      <c r="G24" s="33">
        <v>50</v>
      </c>
      <c r="H24" s="33">
        <v>8</v>
      </c>
      <c r="I24" s="40">
        <f>PRODUCT(H24*G24*F24)</f>
        <v>12000</v>
      </c>
      <c r="J24" s="38" t="s">
        <v>56</v>
      </c>
    </row>
    <row r="25" spans="2:15" ht="15">
      <c r="B25" s="10"/>
      <c r="C25" s="23"/>
      <c r="D25" s="33" t="s">
        <v>57</v>
      </c>
      <c r="E25" s="31">
        <f t="shared" ref="E25:E39" si="1">I25+M25</f>
        <v>5612</v>
      </c>
      <c r="F25" s="32">
        <v>30.5</v>
      </c>
      <c r="G25" s="33">
        <v>23</v>
      </c>
      <c r="H25" s="33">
        <v>8</v>
      </c>
      <c r="I25" s="40">
        <f>PRODUCT(H25*G25*F25)</f>
        <v>5612</v>
      </c>
      <c r="J25" s="38"/>
    </row>
    <row r="26" spans="2:15" ht="15">
      <c r="B26" s="10"/>
      <c r="C26" s="23"/>
      <c r="D26" s="33" t="s">
        <v>58</v>
      </c>
      <c r="E26" s="31">
        <f t="shared" si="1"/>
        <v>5900</v>
      </c>
      <c r="F26" s="32">
        <v>29.5</v>
      </c>
      <c r="G26" s="33">
        <v>25</v>
      </c>
      <c r="H26" s="33">
        <v>8</v>
      </c>
      <c r="I26" s="40">
        <f t="shared" ref="I26:I38" si="2">PRODUCT(H26*G26*F26)</f>
        <v>5900</v>
      </c>
      <c r="J26" s="38"/>
    </row>
    <row r="27" spans="2:15" ht="15">
      <c r="B27" s="10"/>
      <c r="C27" s="23"/>
      <c r="D27" s="33" t="s">
        <v>59</v>
      </c>
      <c r="E27" s="31">
        <f t="shared" si="1"/>
        <v>2800</v>
      </c>
      <c r="F27" s="32">
        <v>25</v>
      </c>
      <c r="G27" s="33">
        <v>14</v>
      </c>
      <c r="H27" s="33">
        <v>8</v>
      </c>
      <c r="I27" s="40">
        <f t="shared" si="2"/>
        <v>2800</v>
      </c>
      <c r="J27" s="38"/>
    </row>
    <row r="28" spans="2:15" ht="15">
      <c r="B28" s="10"/>
      <c r="C28" s="23"/>
      <c r="D28" s="33" t="s">
        <v>60</v>
      </c>
      <c r="E28" s="31">
        <f t="shared" si="1"/>
        <v>1600</v>
      </c>
      <c r="F28" s="32">
        <v>25</v>
      </c>
      <c r="G28" s="33">
        <v>8</v>
      </c>
      <c r="H28" s="33">
        <v>8</v>
      </c>
      <c r="I28" s="40">
        <f t="shared" si="2"/>
        <v>1600</v>
      </c>
      <c r="J28" s="38"/>
    </row>
    <row r="29" spans="2:15" ht="15">
      <c r="B29" s="10"/>
      <c r="C29" s="23"/>
      <c r="D29" s="33" t="s">
        <v>61</v>
      </c>
      <c r="E29" s="31">
        <f t="shared" si="1"/>
        <v>3600</v>
      </c>
      <c r="F29" s="32">
        <v>25</v>
      </c>
      <c r="G29" s="33">
        <v>18</v>
      </c>
      <c r="H29" s="33">
        <v>8</v>
      </c>
      <c r="I29" s="40">
        <f t="shared" si="2"/>
        <v>3600</v>
      </c>
      <c r="J29" s="38"/>
    </row>
    <row r="30" spans="2:15" ht="15">
      <c r="B30" s="10"/>
      <c r="C30" s="11"/>
      <c r="D30" s="33" t="s">
        <v>62</v>
      </c>
      <c r="E30" s="31">
        <f t="shared" si="1"/>
        <v>2800</v>
      </c>
      <c r="F30" s="32">
        <v>25</v>
      </c>
      <c r="G30" s="33">
        <v>14</v>
      </c>
      <c r="H30" s="33">
        <v>8</v>
      </c>
      <c r="I30" s="40">
        <f t="shared" si="2"/>
        <v>2800</v>
      </c>
      <c r="J30" s="38"/>
    </row>
    <row r="31" spans="2:15" ht="15">
      <c r="B31" s="10"/>
      <c r="C31" s="11"/>
      <c r="D31" s="33" t="s">
        <v>63</v>
      </c>
      <c r="E31" s="31">
        <f t="shared" si="1"/>
        <v>1800</v>
      </c>
      <c r="F31" s="32">
        <v>25</v>
      </c>
      <c r="G31" s="33">
        <v>9</v>
      </c>
      <c r="H31" s="33">
        <v>8</v>
      </c>
      <c r="I31" s="40">
        <f t="shared" si="2"/>
        <v>1800</v>
      </c>
      <c r="J31" s="38"/>
    </row>
    <row r="32" spans="2:15" ht="15">
      <c r="B32" s="10"/>
      <c r="C32" s="11"/>
      <c r="D32" s="33" t="s">
        <v>64</v>
      </c>
      <c r="E32" s="31">
        <f t="shared" si="1"/>
        <v>1392</v>
      </c>
      <c r="F32" s="32">
        <v>29</v>
      </c>
      <c r="G32" s="33">
        <v>6</v>
      </c>
      <c r="H32" s="33">
        <v>8</v>
      </c>
      <c r="I32" s="40">
        <f t="shared" si="2"/>
        <v>1392</v>
      </c>
      <c r="J32" s="38"/>
    </row>
    <row r="33" spans="2:10" ht="15">
      <c r="B33" s="10"/>
      <c r="C33" s="11"/>
      <c r="D33" s="33" t="s">
        <v>65</v>
      </c>
      <c r="E33" s="31">
        <f t="shared" si="1"/>
        <v>3000</v>
      </c>
      <c r="F33" s="32">
        <v>25</v>
      </c>
      <c r="G33" s="33">
        <v>15</v>
      </c>
      <c r="H33" s="33">
        <v>8</v>
      </c>
      <c r="I33" s="40">
        <f t="shared" si="2"/>
        <v>3000</v>
      </c>
      <c r="J33" s="38"/>
    </row>
    <row r="34" spans="2:10" ht="15">
      <c r="B34" s="10"/>
      <c r="C34" s="11"/>
      <c r="D34" s="33" t="s">
        <v>66</v>
      </c>
      <c r="E34" s="31">
        <f t="shared" si="1"/>
        <v>3200</v>
      </c>
      <c r="F34" s="32">
        <v>25</v>
      </c>
      <c r="G34" s="33">
        <v>16</v>
      </c>
      <c r="H34" s="33">
        <v>8</v>
      </c>
      <c r="I34" s="40">
        <f t="shared" si="2"/>
        <v>3200</v>
      </c>
      <c r="J34" s="38"/>
    </row>
    <row r="35" spans="2:10" ht="15">
      <c r="B35" s="10"/>
      <c r="C35" s="11"/>
      <c r="D35" s="33" t="s">
        <v>67</v>
      </c>
      <c r="E35" s="31">
        <f t="shared" si="1"/>
        <v>2400</v>
      </c>
      <c r="F35" s="32">
        <v>25</v>
      </c>
      <c r="G35" s="33">
        <v>12</v>
      </c>
      <c r="H35" s="33">
        <v>8</v>
      </c>
      <c r="I35" s="40">
        <f t="shared" si="2"/>
        <v>2400</v>
      </c>
      <c r="J35" s="38"/>
    </row>
    <row r="36" spans="2:10" ht="15">
      <c r="B36" s="10"/>
      <c r="C36" s="11"/>
      <c r="D36" s="33" t="s">
        <v>68</v>
      </c>
      <c r="E36" s="31">
        <f t="shared" si="1"/>
        <v>1800</v>
      </c>
      <c r="F36" s="32">
        <v>25</v>
      </c>
      <c r="G36" s="33">
        <v>9</v>
      </c>
      <c r="H36" s="33">
        <v>8</v>
      </c>
      <c r="I36" s="40">
        <f t="shared" si="2"/>
        <v>1800</v>
      </c>
      <c r="J36" s="38"/>
    </row>
    <row r="37" spans="2:10" ht="15">
      <c r="B37" s="10"/>
      <c r="C37" s="11"/>
      <c r="D37" s="33" t="s">
        <v>69</v>
      </c>
      <c r="E37" s="31">
        <f t="shared" si="1"/>
        <v>1600</v>
      </c>
      <c r="F37" s="32">
        <v>25</v>
      </c>
      <c r="G37" s="33">
        <v>8</v>
      </c>
      <c r="H37" s="33">
        <v>8</v>
      </c>
      <c r="I37" s="40">
        <f t="shared" si="2"/>
        <v>1600</v>
      </c>
      <c r="J37" s="38"/>
    </row>
    <row r="38" spans="2:10" ht="15">
      <c r="B38" s="10"/>
      <c r="C38" s="11"/>
      <c r="D38" s="33" t="s">
        <v>70</v>
      </c>
      <c r="E38" s="31">
        <f t="shared" si="1"/>
        <v>3256</v>
      </c>
      <c r="F38" s="32">
        <v>37</v>
      </c>
      <c r="G38" s="33">
        <v>11</v>
      </c>
      <c r="H38" s="33">
        <v>8</v>
      </c>
      <c r="I38" s="40">
        <f t="shared" si="2"/>
        <v>3256</v>
      </c>
      <c r="J38" s="38"/>
    </row>
    <row r="39" spans="2:10" ht="15">
      <c r="B39" s="10"/>
      <c r="C39" s="11"/>
      <c r="D39" s="33" t="s">
        <v>71</v>
      </c>
      <c r="E39" s="31">
        <f t="shared" si="1"/>
        <v>3800</v>
      </c>
      <c r="F39" s="32">
        <v>25</v>
      </c>
      <c r="G39" s="33">
        <v>19</v>
      </c>
      <c r="H39" s="33">
        <v>8</v>
      </c>
      <c r="I39" s="40">
        <f t="shared" ref="I39:I40" si="3">PRODUCT(H39*G39*F39)</f>
        <v>3800</v>
      </c>
      <c r="J39" s="38"/>
    </row>
    <row r="40" spans="2:10" ht="15">
      <c r="B40" s="10"/>
      <c r="C40" s="11"/>
      <c r="D40" s="33" t="s">
        <v>72</v>
      </c>
      <c r="E40" s="31">
        <f t="shared" ref="E40:E41" si="4">I40+M40</f>
        <v>2400</v>
      </c>
      <c r="F40" s="130">
        <v>20</v>
      </c>
      <c r="G40" s="33">
        <v>120</v>
      </c>
      <c r="H40" s="33">
        <v>1</v>
      </c>
      <c r="I40" s="40">
        <f t="shared" si="3"/>
        <v>2400</v>
      </c>
      <c r="J40" s="38" t="s">
        <v>73</v>
      </c>
    </row>
    <row r="41" spans="2:10" ht="15">
      <c r="B41" s="10"/>
      <c r="C41" s="11"/>
      <c r="D41" s="33" t="s">
        <v>74</v>
      </c>
      <c r="E41" s="31">
        <f t="shared" si="4"/>
        <v>0</v>
      </c>
      <c r="F41" s="32">
        <v>0</v>
      </c>
      <c r="G41" s="33">
        <v>0</v>
      </c>
      <c r="H41" s="33">
        <v>0</v>
      </c>
      <c r="I41" s="40">
        <f t="shared" ref="I41" si="5">PRODUCT(H41*G41*F41)</f>
        <v>0</v>
      </c>
      <c r="J41" s="38"/>
    </row>
    <row r="42" spans="2:10" ht="15">
      <c r="B42" s="10"/>
      <c r="C42" s="11"/>
      <c r="D42" s="20"/>
      <c r="E42" s="20"/>
      <c r="F42" s="20"/>
      <c r="G42" s="20"/>
      <c r="H42" s="21"/>
      <c r="I42" s="21"/>
      <c r="J42" s="38"/>
    </row>
    <row r="43" spans="2:10" ht="15">
      <c r="B43" s="10"/>
      <c r="C43" s="11"/>
      <c r="D43" s="20"/>
      <c r="E43" s="20"/>
      <c r="F43" s="20"/>
      <c r="G43" s="20"/>
      <c r="H43" s="21"/>
      <c r="I43" s="21"/>
      <c r="J43" s="38"/>
    </row>
    <row r="44" spans="2:10" ht="15">
      <c r="B44" s="10"/>
      <c r="C44" s="11"/>
      <c r="D44" s="20"/>
      <c r="E44" s="20"/>
      <c r="F44" s="20"/>
      <c r="G44" s="20"/>
      <c r="H44" s="21"/>
      <c r="I44" s="21"/>
      <c r="J44" s="38"/>
    </row>
    <row r="45" spans="2:10" ht="15">
      <c r="B45" s="18"/>
      <c r="C45" s="19"/>
      <c r="D45" s="20"/>
      <c r="E45" s="20"/>
      <c r="F45" s="20"/>
      <c r="G45" s="20"/>
      <c r="H45" s="21"/>
      <c r="I45" s="21"/>
      <c r="J45" s="37"/>
    </row>
    <row r="46" spans="2:10" ht="12.75" customHeight="1">
      <c r="B46" s="10"/>
      <c r="C46" s="11"/>
      <c r="D46" s="22"/>
      <c r="E46" s="22"/>
      <c r="F46" s="22"/>
      <c r="G46" s="22"/>
      <c r="H46" s="22"/>
      <c r="I46" s="22"/>
      <c r="J46" s="38"/>
    </row>
    <row r="47" spans="2:10" ht="20.25">
      <c r="B47" s="10"/>
      <c r="C47" s="11"/>
      <c r="D47" s="12"/>
      <c r="E47" s="13" t="s">
        <v>36</v>
      </c>
      <c r="F47" s="14"/>
      <c r="G47" s="14"/>
      <c r="H47" s="14"/>
      <c r="I47" s="14"/>
      <c r="J47" s="38"/>
    </row>
    <row r="48" spans="2:10" ht="20.25">
      <c r="B48" s="147" t="s">
        <v>75</v>
      </c>
      <c r="C48" s="148"/>
      <c r="D48" s="149"/>
      <c r="E48" s="15">
        <f>SUM(E50:E51)</f>
        <v>2799</v>
      </c>
      <c r="F48" s="14"/>
      <c r="G48" s="14"/>
      <c r="H48" s="14"/>
      <c r="I48" s="14"/>
      <c r="J48" s="38"/>
    </row>
    <row r="49" spans="2:15" ht="17.25">
      <c r="B49" s="10"/>
      <c r="C49" s="23"/>
      <c r="D49" s="24" t="s">
        <v>14</v>
      </c>
      <c r="E49" s="24" t="s">
        <v>48</v>
      </c>
      <c r="F49" s="14" t="s">
        <v>76</v>
      </c>
      <c r="G49" s="14" t="s">
        <v>5</v>
      </c>
      <c r="H49" s="14"/>
      <c r="I49" s="14"/>
      <c r="J49" s="38"/>
    </row>
    <row r="50" spans="2:15" ht="17.25">
      <c r="B50" s="10"/>
      <c r="C50" s="23"/>
      <c r="D50" s="41" t="s">
        <v>77</v>
      </c>
      <c r="E50" s="31">
        <f>E6*0.15</f>
        <v>1683</v>
      </c>
      <c r="F50" s="42"/>
      <c r="G50" s="43"/>
      <c r="H50" s="144"/>
      <c r="I50" s="145"/>
      <c r="J50" s="146"/>
    </row>
    <row r="51" spans="2:15" ht="17.25">
      <c r="B51" s="10"/>
      <c r="C51" s="23"/>
      <c r="D51" s="56" t="s">
        <v>78</v>
      </c>
      <c r="E51" s="57">
        <f>SUM(E52:E55)</f>
        <v>1116</v>
      </c>
      <c r="F51" s="57">
        <f t="shared" ref="F51:G51" si="6">SUM(F52:F55)</f>
        <v>0</v>
      </c>
      <c r="G51" s="57">
        <f t="shared" si="6"/>
        <v>0</v>
      </c>
      <c r="H51" s="144"/>
      <c r="I51" s="145"/>
      <c r="J51" s="146"/>
    </row>
    <row r="52" spans="2:15" ht="17.25">
      <c r="B52" s="10"/>
      <c r="C52" s="11"/>
      <c r="D52" s="45" t="s">
        <v>79</v>
      </c>
      <c r="E52" s="48">
        <v>616</v>
      </c>
      <c r="F52" s="46"/>
      <c r="G52" s="47"/>
      <c r="H52" s="144"/>
      <c r="I52" s="145"/>
      <c r="J52" s="146"/>
      <c r="L52" t="s">
        <v>80</v>
      </c>
      <c r="M52" t="s">
        <v>37</v>
      </c>
      <c r="N52" t="s">
        <v>81</v>
      </c>
      <c r="O52" t="s">
        <v>36</v>
      </c>
    </row>
    <row r="53" spans="2:15" ht="17.25">
      <c r="B53" s="10"/>
      <c r="C53" s="11"/>
      <c r="D53" s="45" t="s">
        <v>82</v>
      </c>
      <c r="E53" s="48">
        <v>500</v>
      </c>
      <c r="F53" s="42"/>
      <c r="G53" s="43"/>
      <c r="H53" s="144"/>
      <c r="I53" s="145"/>
      <c r="J53" s="146"/>
      <c r="L53" s="28">
        <v>11</v>
      </c>
      <c r="M53" s="59">
        <v>7</v>
      </c>
      <c r="N53" s="64">
        <v>8</v>
      </c>
      <c r="O53" s="31">
        <f>L53*M53*N53</f>
        <v>616</v>
      </c>
    </row>
    <row r="54" spans="2:15" ht="17.25">
      <c r="B54" s="10"/>
      <c r="C54" s="11"/>
      <c r="D54" s="45" t="s">
        <v>161</v>
      </c>
      <c r="E54" s="48">
        <v>0</v>
      </c>
      <c r="F54" s="42"/>
      <c r="G54" s="43"/>
      <c r="H54" s="144"/>
      <c r="I54" s="145"/>
      <c r="J54" s="146"/>
    </row>
    <row r="55" spans="2:15" ht="17.25">
      <c r="B55" s="10"/>
      <c r="C55" s="11"/>
      <c r="D55" s="45"/>
      <c r="E55" s="48"/>
      <c r="F55" s="42"/>
      <c r="G55" s="43"/>
      <c r="H55" s="144"/>
      <c r="I55" s="145"/>
      <c r="J55" s="146"/>
    </row>
    <row r="56" spans="2:15" ht="15">
      <c r="B56" s="18"/>
      <c r="C56" s="19"/>
      <c r="D56" s="20"/>
      <c r="E56" s="20"/>
      <c r="F56" s="20"/>
      <c r="G56" s="21"/>
      <c r="H56" s="21"/>
      <c r="I56" s="21"/>
      <c r="J56" s="37"/>
    </row>
    <row r="57" spans="2:15" ht="15">
      <c r="B57" s="10"/>
      <c r="C57" s="11"/>
      <c r="D57" s="22"/>
      <c r="E57" s="22"/>
      <c r="F57" s="22"/>
      <c r="G57" s="22"/>
      <c r="H57" s="22"/>
      <c r="I57" s="22"/>
      <c r="J57" s="38"/>
    </row>
    <row r="58" spans="2:15" ht="20.25">
      <c r="B58" s="10"/>
      <c r="C58" s="11"/>
      <c r="D58" s="12"/>
      <c r="E58" s="13" t="s">
        <v>36</v>
      </c>
      <c r="F58" s="14"/>
      <c r="G58" s="14"/>
      <c r="H58" s="14"/>
      <c r="I58" s="14"/>
      <c r="J58" s="38"/>
    </row>
    <row r="59" spans="2:15" ht="20.25">
      <c r="B59" s="147" t="s">
        <v>83</v>
      </c>
      <c r="C59" s="148"/>
      <c r="D59" s="149"/>
      <c r="E59" s="15">
        <f>SUM(E61:E65)</f>
        <v>3003</v>
      </c>
      <c r="F59" s="14"/>
      <c r="G59" s="14"/>
      <c r="H59" s="14"/>
      <c r="I59" s="14"/>
      <c r="J59" s="38"/>
    </row>
    <row r="60" spans="2:15" ht="17.25">
      <c r="B60" s="10"/>
      <c r="C60" s="23"/>
      <c r="D60" s="24" t="s">
        <v>14</v>
      </c>
      <c r="E60" s="24" t="s">
        <v>48</v>
      </c>
      <c r="F60" s="14"/>
      <c r="G60" s="14"/>
      <c r="H60" s="14"/>
      <c r="I60" s="14"/>
      <c r="J60" s="38"/>
    </row>
    <row r="61" spans="2:15" ht="17.25">
      <c r="B61" s="10"/>
      <c r="C61" s="23"/>
      <c r="D61" s="41" t="s">
        <v>77</v>
      </c>
      <c r="E61" s="31">
        <f>E6*0.15</f>
        <v>1683</v>
      </c>
      <c r="F61" s="14"/>
      <c r="G61" s="14"/>
      <c r="H61" s="14"/>
      <c r="I61" s="14"/>
      <c r="J61" s="38"/>
    </row>
    <row r="62" spans="2:15" ht="17.25">
      <c r="B62" s="10"/>
      <c r="C62" s="23"/>
      <c r="D62" s="56" t="s">
        <v>78</v>
      </c>
      <c r="E62" s="57">
        <f>SUM(E63:E65)</f>
        <v>660</v>
      </c>
      <c r="F62" s="14"/>
      <c r="G62" s="14"/>
      <c r="H62" s="14"/>
      <c r="I62" s="14"/>
      <c r="J62" s="38"/>
    </row>
    <row r="63" spans="2:15" ht="17.25">
      <c r="B63" s="10"/>
      <c r="C63" s="11"/>
      <c r="D63" s="45" t="s">
        <v>162</v>
      </c>
      <c r="E63" s="48">
        <v>500</v>
      </c>
      <c r="F63" s="14"/>
      <c r="G63" s="14"/>
      <c r="H63" s="14"/>
      <c r="I63" s="14"/>
      <c r="J63" s="38"/>
    </row>
    <row r="64" spans="2:15" ht="17.25">
      <c r="B64" s="10"/>
      <c r="C64" s="11"/>
      <c r="D64" s="45" t="s">
        <v>84</v>
      </c>
      <c r="E64" s="115">
        <v>160</v>
      </c>
      <c r="F64" s="14"/>
      <c r="G64" s="14"/>
      <c r="H64" s="14"/>
      <c r="I64" s="14"/>
      <c r="J64" s="38"/>
    </row>
    <row r="65" spans="2:10" ht="17.25">
      <c r="B65" s="10"/>
      <c r="C65" s="11"/>
      <c r="D65" s="45"/>
      <c r="E65" s="48"/>
      <c r="F65" s="14"/>
      <c r="G65" s="14"/>
      <c r="H65" s="14"/>
      <c r="I65" s="14"/>
      <c r="J65" s="38"/>
    </row>
    <row r="66" spans="2:10" ht="15">
      <c r="B66" s="18"/>
      <c r="C66" s="19"/>
      <c r="D66" s="20"/>
      <c r="E66" s="20"/>
      <c r="F66" s="20"/>
      <c r="G66" s="21"/>
      <c r="H66" s="21"/>
      <c r="I66" s="21"/>
      <c r="J66" s="37"/>
    </row>
    <row r="67" spans="2:10" ht="15">
      <c r="B67" s="10"/>
      <c r="C67" s="11"/>
      <c r="D67" s="22"/>
      <c r="E67" s="22"/>
      <c r="F67" s="22"/>
      <c r="G67" s="22"/>
      <c r="H67" s="22"/>
      <c r="I67" s="22"/>
      <c r="J67" s="38"/>
    </row>
    <row r="68" spans="2:10" ht="20.25">
      <c r="B68" s="10"/>
      <c r="C68" s="11"/>
      <c r="D68" s="12"/>
      <c r="E68" s="13" t="s">
        <v>36</v>
      </c>
      <c r="F68" s="14"/>
      <c r="G68" s="14"/>
      <c r="H68" s="14"/>
      <c r="I68" s="14"/>
      <c r="J68" s="38"/>
    </row>
    <row r="69" spans="2:10" ht="20.25">
      <c r="B69" s="147" t="s">
        <v>85</v>
      </c>
      <c r="C69" s="148"/>
      <c r="D69" s="149"/>
      <c r="E69" s="15">
        <f>SUM(E71:E75)</f>
        <v>561</v>
      </c>
      <c r="F69" s="14"/>
      <c r="G69" s="14"/>
      <c r="H69" s="14"/>
      <c r="I69" s="14"/>
      <c r="J69" s="38"/>
    </row>
    <row r="70" spans="2:10" ht="17.25">
      <c r="B70" s="10"/>
      <c r="C70" s="23"/>
      <c r="D70" s="24" t="s">
        <v>14</v>
      </c>
      <c r="E70" s="24" t="s">
        <v>48</v>
      </c>
      <c r="F70" s="14"/>
      <c r="G70" s="14"/>
      <c r="H70" s="14"/>
      <c r="I70" s="14"/>
      <c r="J70" s="38"/>
    </row>
    <row r="71" spans="2:10" ht="17.25">
      <c r="B71" s="10"/>
      <c r="C71" s="23"/>
      <c r="D71" s="41" t="s">
        <v>86</v>
      </c>
      <c r="E71" s="31">
        <f>E6*0.05</f>
        <v>561</v>
      </c>
      <c r="F71" s="14"/>
      <c r="G71" s="14"/>
      <c r="H71" s="14"/>
      <c r="I71" s="14"/>
      <c r="J71" s="38"/>
    </row>
    <row r="72" spans="2:10" ht="17.25">
      <c r="B72" s="10"/>
      <c r="C72" s="23"/>
      <c r="D72" s="56" t="s">
        <v>78</v>
      </c>
      <c r="E72" s="57">
        <f>SUM(E73:E75)</f>
        <v>0</v>
      </c>
      <c r="F72" s="14"/>
      <c r="G72" s="14"/>
      <c r="H72" s="14"/>
      <c r="I72" s="14"/>
      <c r="J72" s="38"/>
    </row>
    <row r="73" spans="2:10" ht="17.25">
      <c r="B73" s="10"/>
      <c r="C73" s="11"/>
      <c r="D73" s="45" t="s">
        <v>24</v>
      </c>
      <c r="E73" s="48">
        <v>0</v>
      </c>
      <c r="F73" s="14"/>
      <c r="G73" s="14"/>
      <c r="H73" s="14"/>
      <c r="I73" s="14"/>
      <c r="J73" s="38"/>
    </row>
    <row r="74" spans="2:10" ht="17.25">
      <c r="B74" s="10"/>
      <c r="C74" s="11"/>
      <c r="D74" s="45"/>
      <c r="E74" s="48"/>
      <c r="F74" s="14"/>
      <c r="G74" s="14"/>
      <c r="H74" s="14"/>
      <c r="I74" s="14"/>
      <c r="J74" s="38"/>
    </row>
    <row r="75" spans="2:10" ht="17.25">
      <c r="B75" s="10"/>
      <c r="C75" s="11"/>
      <c r="D75" s="45"/>
      <c r="E75" s="48"/>
      <c r="F75" s="14"/>
      <c r="G75" s="14"/>
      <c r="H75" s="14"/>
      <c r="I75" s="14"/>
      <c r="J75" s="38"/>
    </row>
    <row r="76" spans="2:10" ht="15">
      <c r="B76" s="18"/>
      <c r="C76" s="19"/>
      <c r="D76" s="20"/>
      <c r="E76" s="20"/>
      <c r="F76" s="20"/>
      <c r="G76" s="21"/>
      <c r="H76" s="21"/>
      <c r="I76" s="21"/>
      <c r="J76" s="37"/>
    </row>
    <row r="77" spans="2:10" ht="15">
      <c r="B77" s="10"/>
      <c r="C77" s="11"/>
      <c r="D77" s="22"/>
      <c r="E77" s="22"/>
      <c r="F77" s="22"/>
      <c r="G77" s="22"/>
      <c r="H77" s="22"/>
      <c r="I77" s="22"/>
      <c r="J77" s="38"/>
    </row>
    <row r="78" spans="2:10" ht="20.25">
      <c r="B78" s="10"/>
      <c r="C78" s="11"/>
      <c r="D78" s="12"/>
      <c r="E78" s="13" t="s">
        <v>36</v>
      </c>
      <c r="F78" s="14"/>
      <c r="G78" s="14"/>
      <c r="H78" s="14"/>
      <c r="I78" s="14"/>
      <c r="J78" s="38"/>
    </row>
    <row r="79" spans="2:10" ht="20.25">
      <c r="B79" s="147" t="s">
        <v>87</v>
      </c>
      <c r="C79" s="148"/>
      <c r="D79" s="149"/>
      <c r="E79" s="15">
        <f>SUM(E81:E85)</f>
        <v>561</v>
      </c>
      <c r="F79" s="14"/>
      <c r="G79" s="14"/>
      <c r="H79" s="14"/>
      <c r="I79" s="14"/>
      <c r="J79" s="38"/>
    </row>
    <row r="80" spans="2:10" ht="17.25">
      <c r="B80" s="10"/>
      <c r="C80" s="23"/>
      <c r="D80" s="24" t="s">
        <v>14</v>
      </c>
      <c r="E80" s="24" t="s">
        <v>48</v>
      </c>
      <c r="F80" s="14"/>
      <c r="G80" s="14"/>
      <c r="H80" s="14"/>
      <c r="I80" s="14"/>
      <c r="J80" s="38"/>
    </row>
    <row r="81" spans="2:10" ht="17.25">
      <c r="B81" s="10"/>
      <c r="C81" s="23"/>
      <c r="D81" s="41" t="s">
        <v>86</v>
      </c>
      <c r="E81" s="31">
        <f>E6*0.05</f>
        <v>561</v>
      </c>
      <c r="F81" s="14"/>
      <c r="G81" s="14"/>
      <c r="H81" s="14"/>
      <c r="I81" s="14"/>
      <c r="J81" s="38"/>
    </row>
    <row r="82" spans="2:10" ht="17.25">
      <c r="B82" s="10"/>
      <c r="C82" s="23"/>
      <c r="D82" s="56" t="s">
        <v>78</v>
      </c>
      <c r="E82" s="57">
        <f>SUM(E83:E85)</f>
        <v>0</v>
      </c>
      <c r="F82" s="14"/>
      <c r="G82" s="14"/>
      <c r="H82" s="14"/>
      <c r="I82" s="14"/>
      <c r="J82" s="38"/>
    </row>
    <row r="83" spans="2:10" ht="17.25">
      <c r="B83" s="10"/>
      <c r="C83" s="11"/>
      <c r="D83" s="45" t="s">
        <v>18</v>
      </c>
      <c r="E83" s="48">
        <v>0</v>
      </c>
      <c r="F83" s="14"/>
      <c r="G83" s="14"/>
      <c r="H83" s="14"/>
      <c r="I83" s="14"/>
      <c r="J83" s="38"/>
    </row>
    <row r="84" spans="2:10" ht="17.25">
      <c r="B84" s="10"/>
      <c r="C84" s="11"/>
      <c r="D84" s="45"/>
      <c r="E84" s="48"/>
      <c r="F84" s="14"/>
      <c r="G84" s="14"/>
      <c r="H84" s="14"/>
      <c r="I84" s="14"/>
      <c r="J84" s="38"/>
    </row>
    <row r="85" spans="2:10" ht="17.25">
      <c r="B85" s="10"/>
      <c r="C85" s="11"/>
      <c r="D85" s="45"/>
      <c r="E85" s="48"/>
      <c r="F85" s="14"/>
      <c r="G85" s="14"/>
      <c r="H85" s="14"/>
      <c r="I85" s="14"/>
      <c r="J85" s="38"/>
    </row>
    <row r="86" spans="2:10" ht="15">
      <c r="B86" s="18"/>
      <c r="C86" s="19"/>
      <c r="D86" s="20"/>
      <c r="E86" s="20"/>
      <c r="F86" s="20"/>
      <c r="G86" s="21"/>
      <c r="H86" s="21"/>
      <c r="I86" s="21"/>
      <c r="J86" s="37"/>
    </row>
  </sheetData>
  <mergeCells count="14">
    <mergeCell ref="B2:D2"/>
    <mergeCell ref="B6:D6"/>
    <mergeCell ref="B10:D10"/>
    <mergeCell ref="B21:D21"/>
    <mergeCell ref="B48:D48"/>
    <mergeCell ref="H50:J50"/>
    <mergeCell ref="B59:D59"/>
    <mergeCell ref="B69:D69"/>
    <mergeCell ref="B79:D79"/>
    <mergeCell ref="H51:J51"/>
    <mergeCell ref="H52:J52"/>
    <mergeCell ref="H53:J53"/>
    <mergeCell ref="H54:J54"/>
    <mergeCell ref="H55:J55"/>
  </mergeCells>
  <pageMargins left="0.7" right="0.7" top="0.75" bottom="0.75" header="0.3" footer="0.3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1"/>
  <sheetViews>
    <sheetView tabSelected="1" topLeftCell="A76" zoomScaleNormal="100" workbookViewId="0">
      <selection activeCell="K13" sqref="K13"/>
    </sheetView>
  </sheetViews>
  <sheetFormatPr baseColWidth="10" defaultColWidth="11.42578125" defaultRowHeight="12.75"/>
  <cols>
    <col min="4" max="4" width="35.7109375" customWidth="1"/>
    <col min="5" max="5" width="24.28515625" customWidth="1"/>
    <col min="6" max="7" width="15.28515625" customWidth="1"/>
    <col min="8" max="8" width="9.28515625" customWidth="1"/>
    <col min="9" max="9" width="14.28515625" customWidth="1"/>
    <col min="10" max="10" width="12.7109375" customWidth="1"/>
    <col min="11" max="11" width="34.85546875" customWidth="1"/>
    <col min="12" max="12" width="26.28515625" customWidth="1"/>
    <col min="13" max="13" width="38.7109375" customWidth="1"/>
    <col min="14" max="14" width="13.140625" customWidth="1"/>
    <col min="15" max="15" width="12.5703125" customWidth="1"/>
    <col min="16" max="16" width="8.85546875" customWidth="1"/>
    <col min="17" max="17" width="9.140625" customWidth="1"/>
    <col min="18" max="18" width="11.140625" customWidth="1"/>
    <col min="19" max="19" width="9.42578125" customWidth="1"/>
    <col min="20" max="20" width="12.140625" customWidth="1"/>
    <col min="21" max="21" width="10.85546875" customWidth="1"/>
    <col min="22" max="22" width="12.42578125" customWidth="1"/>
    <col min="23" max="23" width="10.28515625" customWidth="1"/>
    <col min="24" max="24" width="14.28515625" customWidth="1"/>
  </cols>
  <sheetData>
    <row r="1" spans="2:24" ht="20.25">
      <c r="D1" s="10"/>
      <c r="E1" s="13" t="s">
        <v>36</v>
      </c>
      <c r="F1" s="14"/>
      <c r="G1" s="1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2:24" ht="20.25">
      <c r="D2" s="128" t="s">
        <v>7</v>
      </c>
      <c r="E2" s="15">
        <f>SUM(E10+E25+E65+E76+E86+E95)</f>
        <v>111629.02800000002</v>
      </c>
      <c r="F2" s="49"/>
      <c r="G2" s="58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</row>
    <row r="3" spans="2:24" ht="14.25"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2:24" ht="20.25">
      <c r="B4" s="10"/>
      <c r="C4" s="11"/>
      <c r="D4" s="12"/>
      <c r="E4" s="13" t="s">
        <v>36</v>
      </c>
      <c r="F4" s="14" t="s">
        <v>37</v>
      </c>
      <c r="G4" s="14" t="s">
        <v>52</v>
      </c>
      <c r="H4" s="14"/>
      <c r="I4" s="14"/>
      <c r="J4" s="38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</row>
    <row r="5" spans="2:24" ht="20.25">
      <c r="B5" s="147" t="s">
        <v>88</v>
      </c>
      <c r="C5" s="148"/>
      <c r="D5" s="149"/>
      <c r="E5" s="15">
        <f>PRODUCT(F5*G5)</f>
        <v>16141.68</v>
      </c>
      <c r="F5" s="16">
        <v>1345.14</v>
      </c>
      <c r="G5" s="17">
        <v>12</v>
      </c>
      <c r="H5" s="14"/>
      <c r="I5" s="14"/>
      <c r="J5" s="38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</row>
    <row r="6" spans="2:24" ht="20.25">
      <c r="B6" s="147" t="s">
        <v>89</v>
      </c>
      <c r="C6" s="148"/>
      <c r="D6" s="149"/>
      <c r="E6" s="15">
        <f>PRODUCT(F6*G6)</f>
        <v>22619.52</v>
      </c>
      <c r="F6" s="16">
        <v>1884.96</v>
      </c>
      <c r="G6" s="17">
        <v>12</v>
      </c>
      <c r="H6" s="14"/>
      <c r="I6" s="14"/>
      <c r="J6" s="38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</row>
    <row r="7" spans="2:24" ht="15">
      <c r="B7" s="18"/>
      <c r="C7" s="19"/>
      <c r="D7" s="20"/>
      <c r="E7" s="20"/>
      <c r="F7" s="20"/>
      <c r="G7" s="21"/>
      <c r="H7" s="21"/>
      <c r="I7" s="21"/>
      <c r="J7" s="37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</row>
    <row r="8" spans="2:24" ht="15">
      <c r="B8" s="10"/>
      <c r="C8" s="11"/>
      <c r="D8" s="22"/>
      <c r="E8" s="22"/>
      <c r="F8" s="22"/>
      <c r="G8" s="22"/>
      <c r="H8" s="22"/>
      <c r="I8" s="22"/>
      <c r="J8" s="38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</row>
    <row r="9" spans="2:24" ht="20.25">
      <c r="B9" s="10"/>
      <c r="C9" s="11"/>
      <c r="D9" s="12"/>
      <c r="E9" s="13" t="s">
        <v>36</v>
      </c>
      <c r="F9" s="14"/>
      <c r="G9" s="14"/>
      <c r="H9" s="14"/>
      <c r="I9" s="14"/>
      <c r="J9" s="38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</row>
    <row r="10" spans="2:24" ht="20.25">
      <c r="B10" s="147" t="s">
        <v>46</v>
      </c>
      <c r="C10" s="148"/>
      <c r="D10" s="149"/>
      <c r="E10" s="15">
        <f>SUM(E12:E22)</f>
        <v>45563.624000000003</v>
      </c>
      <c r="F10" s="14"/>
      <c r="G10" s="14"/>
      <c r="H10" s="14"/>
      <c r="I10" s="14"/>
      <c r="J10" s="38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</row>
    <row r="11" spans="2:24" ht="17.25" customHeight="1">
      <c r="B11" s="10"/>
      <c r="C11" s="23"/>
      <c r="D11" s="24" t="s">
        <v>14</v>
      </c>
      <c r="E11" s="24" t="s">
        <v>48</v>
      </c>
      <c r="F11" s="161" t="s">
        <v>90</v>
      </c>
      <c r="G11" s="161"/>
      <c r="H11" s="161"/>
      <c r="I11" s="161"/>
      <c r="J11" s="162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</row>
    <row r="12" spans="2:24" ht="17.25">
      <c r="B12" s="10"/>
      <c r="C12" s="11"/>
      <c r="D12" s="25" t="s">
        <v>91</v>
      </c>
      <c r="E12" s="26">
        <f>E6</f>
        <v>22619.52</v>
      </c>
      <c r="F12" s="154"/>
      <c r="G12" s="155"/>
      <c r="H12" s="155"/>
      <c r="I12" s="156"/>
      <c r="J12" s="38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</row>
    <row r="13" spans="2:24" ht="17.25">
      <c r="B13" s="10"/>
      <c r="C13" s="11"/>
      <c r="D13" s="27" t="s">
        <v>92</v>
      </c>
      <c r="E13" s="26">
        <f>E5*0.3</f>
        <v>4842.5039999999999</v>
      </c>
      <c r="F13" s="154"/>
      <c r="G13" s="155"/>
      <c r="H13" s="155"/>
      <c r="I13" s="156"/>
      <c r="J13" s="38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</row>
    <row r="14" spans="2:24" ht="17.25">
      <c r="B14" s="10"/>
      <c r="C14" s="11"/>
      <c r="D14" s="28" t="s">
        <v>93</v>
      </c>
      <c r="E14" s="132">
        <v>2570</v>
      </c>
      <c r="F14" s="160" t="s">
        <v>169</v>
      </c>
      <c r="G14" s="155"/>
      <c r="H14" s="155"/>
      <c r="I14" s="156"/>
      <c r="J14" s="38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spans="2:24" ht="17.25">
      <c r="B15" s="10"/>
      <c r="C15" s="11"/>
      <c r="D15" s="28" t="s">
        <v>94</v>
      </c>
      <c r="E15" s="29">
        <v>0</v>
      </c>
      <c r="F15" s="154"/>
      <c r="G15" s="155"/>
      <c r="H15" s="155"/>
      <c r="I15" s="156"/>
      <c r="J15" s="38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spans="2:24" ht="17.25">
      <c r="B16" s="10"/>
      <c r="C16" s="11"/>
      <c r="D16" s="28" t="s">
        <v>95</v>
      </c>
      <c r="E16" s="29">
        <v>100</v>
      </c>
      <c r="F16" s="154" t="s">
        <v>171</v>
      </c>
      <c r="G16" s="155"/>
      <c r="H16" s="155"/>
      <c r="I16" s="156"/>
      <c r="J16" s="38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spans="2:24" ht="17.25">
      <c r="B17" s="10"/>
      <c r="C17" s="11"/>
      <c r="D17" s="28" t="s">
        <v>96</v>
      </c>
      <c r="E17" s="29">
        <v>0</v>
      </c>
      <c r="F17" s="154"/>
      <c r="G17" s="155"/>
      <c r="H17" s="155"/>
      <c r="I17" s="156"/>
      <c r="J17" s="38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spans="2:24" ht="17.25">
      <c r="B18" s="10"/>
      <c r="C18" s="11"/>
      <c r="D18" s="28" t="s">
        <v>97</v>
      </c>
      <c r="E18" s="29">
        <v>365</v>
      </c>
      <c r="F18" s="154"/>
      <c r="G18" s="155"/>
      <c r="H18" s="155"/>
      <c r="I18" s="156"/>
      <c r="J18" s="38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spans="2:24" ht="17.25">
      <c r="B19" s="10"/>
      <c r="C19" s="11"/>
      <c r="D19" s="28" t="s">
        <v>98</v>
      </c>
      <c r="E19" s="29">
        <v>678.61</v>
      </c>
      <c r="F19" s="157" t="s">
        <v>168</v>
      </c>
      <c r="G19" s="158"/>
      <c r="H19" s="158"/>
      <c r="I19" s="159"/>
      <c r="J19" s="38"/>
      <c r="K19" s="134" t="s">
        <v>148</v>
      </c>
      <c r="L19" s="134" t="s">
        <v>166</v>
      </c>
      <c r="M19" s="134" t="s">
        <v>167</v>
      </c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</row>
    <row r="20" spans="2:24" ht="17.25">
      <c r="B20" s="10"/>
      <c r="C20" s="11"/>
      <c r="D20" s="28" t="s">
        <v>99</v>
      </c>
      <c r="E20" s="29">
        <v>1350</v>
      </c>
      <c r="F20" s="154">
        <v>1758</v>
      </c>
      <c r="G20" s="155"/>
      <c r="H20" s="155"/>
      <c r="I20" s="156"/>
      <c r="J20" s="38"/>
      <c r="K20" s="134" t="s">
        <v>149</v>
      </c>
      <c r="L20" s="134" t="s">
        <v>150</v>
      </c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</row>
    <row r="21" spans="2:24" ht="17.25">
      <c r="B21" s="10"/>
      <c r="C21" s="11"/>
      <c r="D21" s="28" t="s">
        <v>102</v>
      </c>
      <c r="E21" s="30">
        <v>7944.49</v>
      </c>
      <c r="F21" s="154" t="s">
        <v>103</v>
      </c>
      <c r="G21" s="155"/>
      <c r="H21" s="155"/>
      <c r="I21" s="156"/>
      <c r="J21" s="38"/>
      <c r="K21" s="134"/>
      <c r="L21" s="134"/>
      <c r="M21" s="134" t="s">
        <v>100</v>
      </c>
      <c r="N21" s="134" t="s">
        <v>101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</row>
    <row r="22" spans="2:24" ht="17.25">
      <c r="B22" s="10"/>
      <c r="C22" s="11"/>
      <c r="D22" s="28" t="s">
        <v>165</v>
      </c>
      <c r="E22" s="30">
        <v>5093.5</v>
      </c>
      <c r="F22" s="154" t="s">
        <v>104</v>
      </c>
      <c r="G22" s="155"/>
      <c r="H22" s="155"/>
      <c r="I22" s="156"/>
      <c r="J22" s="38"/>
      <c r="K22" s="134"/>
      <c r="L22" s="134"/>
      <c r="M22" s="135">
        <v>180</v>
      </c>
      <c r="N22" s="127">
        <v>10</v>
      </c>
      <c r="O22" s="135">
        <f>M22*N22</f>
        <v>1800</v>
      </c>
      <c r="P22" s="134"/>
      <c r="Q22" s="134"/>
      <c r="R22" s="134"/>
      <c r="S22" s="134"/>
      <c r="T22" s="134"/>
      <c r="U22" s="134"/>
      <c r="V22" s="134"/>
      <c r="W22" s="134"/>
      <c r="X22" s="134"/>
    </row>
    <row r="23" spans="2:24" ht="15">
      <c r="B23" s="18"/>
      <c r="C23" s="19"/>
      <c r="D23" s="20"/>
      <c r="E23" s="20"/>
      <c r="F23" s="20"/>
      <c r="G23" s="21"/>
      <c r="H23" s="21"/>
      <c r="I23" s="21"/>
      <c r="J23" s="37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</row>
    <row r="24" spans="2:24" ht="14.25"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</row>
    <row r="25" spans="2:24" ht="20.25">
      <c r="B25" s="147" t="s">
        <v>105</v>
      </c>
      <c r="C25" s="148"/>
      <c r="D25" s="149"/>
      <c r="E25" s="15">
        <f>SUM(E28,E34,E40)</f>
        <v>58797.703999999998</v>
      </c>
      <c r="K25" s="134"/>
      <c r="L25" s="134"/>
      <c r="M25" s="134"/>
      <c r="N25" s="134"/>
      <c r="O25" s="134"/>
      <c r="P25" s="136"/>
      <c r="Q25" s="136"/>
      <c r="R25" s="136"/>
      <c r="S25" s="136"/>
      <c r="T25" s="136"/>
      <c r="U25" s="136"/>
      <c r="V25" s="136"/>
      <c r="W25" s="136"/>
      <c r="X25" s="134"/>
    </row>
    <row r="26" spans="2:24" ht="14.25">
      <c r="K26" s="134"/>
      <c r="L26" s="134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4"/>
    </row>
    <row r="27" spans="2:24" ht="20.25">
      <c r="B27" s="10"/>
      <c r="C27" s="11"/>
      <c r="D27" s="12"/>
      <c r="E27" s="13" t="s">
        <v>36</v>
      </c>
      <c r="F27" s="14"/>
      <c r="G27" s="14"/>
      <c r="H27" s="14"/>
      <c r="I27" s="14"/>
      <c r="J27" s="38"/>
      <c r="K27" s="134"/>
      <c r="L27" s="134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4"/>
    </row>
    <row r="28" spans="2:24" ht="20.25">
      <c r="B28" s="152" t="s">
        <v>106</v>
      </c>
      <c r="C28" s="152"/>
      <c r="D28" s="153"/>
      <c r="E28" s="15">
        <f>SUM(E30:E31)</f>
        <v>5951.2000000000007</v>
      </c>
      <c r="F28" s="14"/>
      <c r="G28" s="14"/>
      <c r="H28" s="14"/>
      <c r="I28" s="14"/>
      <c r="J28" s="38"/>
      <c r="K28" s="134"/>
      <c r="L28" s="134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4"/>
    </row>
    <row r="29" spans="2:24" ht="17.25">
      <c r="B29" s="10"/>
      <c r="C29" s="23"/>
      <c r="D29" s="24" t="s">
        <v>14</v>
      </c>
      <c r="E29" s="24" t="s">
        <v>48</v>
      </c>
      <c r="F29" s="14" t="s">
        <v>37</v>
      </c>
      <c r="G29" s="14" t="s">
        <v>107</v>
      </c>
      <c r="H29" s="14" t="s">
        <v>39</v>
      </c>
      <c r="I29" s="14"/>
      <c r="J29" s="38"/>
      <c r="K29" s="134"/>
      <c r="L29" s="134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4"/>
    </row>
    <row r="30" spans="2:24" ht="15">
      <c r="B30" s="10"/>
      <c r="C30" s="11"/>
      <c r="D30" s="28" t="s">
        <v>108</v>
      </c>
      <c r="E30" s="31">
        <f>SUM(I30,N31)</f>
        <v>2907.2000000000003</v>
      </c>
      <c r="F30" s="32">
        <v>15.8</v>
      </c>
      <c r="G30" s="33">
        <v>23</v>
      </c>
      <c r="H30" s="33">
        <v>8</v>
      </c>
      <c r="I30" s="40">
        <f>PRODUCT(H30*G30*F30)</f>
        <v>2907.2000000000003</v>
      </c>
      <c r="J30" s="38"/>
      <c r="K30" s="134"/>
      <c r="L30" s="134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4"/>
    </row>
    <row r="31" spans="2:24" ht="15">
      <c r="B31" s="10"/>
      <c r="C31" s="11"/>
      <c r="D31" s="28" t="s">
        <v>109</v>
      </c>
      <c r="E31" s="31">
        <f>SUM(I31,N32)</f>
        <v>3044</v>
      </c>
      <c r="F31" s="32">
        <v>15.22</v>
      </c>
      <c r="G31" s="33">
        <v>25</v>
      </c>
      <c r="H31" s="33">
        <v>8</v>
      </c>
      <c r="I31" s="40">
        <f>PRODUCT(H31*G31*F31)</f>
        <v>3044</v>
      </c>
      <c r="J31" s="38"/>
      <c r="K31" s="134"/>
      <c r="L31" s="134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4"/>
    </row>
    <row r="32" spans="2:24" ht="15">
      <c r="B32" s="11"/>
      <c r="C32" s="11"/>
      <c r="D32" s="34"/>
      <c r="E32" s="34"/>
      <c r="F32" s="34"/>
      <c r="G32" s="35"/>
      <c r="H32" s="35"/>
      <c r="I32" s="35"/>
      <c r="J32" s="38"/>
      <c r="K32" s="134"/>
      <c r="L32" s="134"/>
      <c r="M32" s="136"/>
      <c r="N32" s="136"/>
      <c r="O32" s="136"/>
      <c r="P32" s="134"/>
      <c r="Q32" s="134"/>
      <c r="R32" s="134"/>
      <c r="S32" s="134"/>
      <c r="T32" s="134"/>
      <c r="U32" s="134"/>
      <c r="V32" s="134"/>
      <c r="W32" s="134"/>
      <c r="X32" s="134"/>
    </row>
    <row r="33" spans="2:24" ht="20.25">
      <c r="B33" s="10"/>
      <c r="C33" s="11"/>
      <c r="D33" s="12"/>
      <c r="E33" s="13" t="s">
        <v>36</v>
      </c>
      <c r="F33" s="14"/>
      <c r="G33" s="14"/>
      <c r="H33" s="14"/>
      <c r="I33" s="14"/>
      <c r="J33" s="38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</row>
    <row r="34" spans="2:24" ht="20.25">
      <c r="B34" s="152" t="s">
        <v>110</v>
      </c>
      <c r="C34" s="152"/>
      <c r="D34" s="153"/>
      <c r="E34" s="15">
        <f>SUM(E36:E37)</f>
        <v>6720</v>
      </c>
      <c r="F34" s="14"/>
      <c r="G34" s="14"/>
      <c r="H34" s="14"/>
      <c r="I34" s="14"/>
      <c r="J34" s="38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</row>
    <row r="35" spans="2:24" ht="17.25">
      <c r="B35" s="10"/>
      <c r="C35" s="23"/>
      <c r="D35" s="24" t="s">
        <v>14</v>
      </c>
      <c r="E35" s="24" t="s">
        <v>48</v>
      </c>
      <c r="F35" s="14" t="s">
        <v>37</v>
      </c>
      <c r="G35" s="14" t="s">
        <v>111</v>
      </c>
      <c r="H35" s="14" t="s">
        <v>39</v>
      </c>
      <c r="I35" s="14"/>
      <c r="J35" s="38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</row>
    <row r="36" spans="2:24" ht="15">
      <c r="B36" s="10"/>
      <c r="C36" s="11"/>
      <c r="D36" s="28" t="s">
        <v>112</v>
      </c>
      <c r="E36" s="31">
        <f>SUM(I36,N37)</f>
        <v>3360</v>
      </c>
      <c r="F36" s="32">
        <v>140</v>
      </c>
      <c r="G36" s="33">
        <v>3</v>
      </c>
      <c r="H36" s="33">
        <v>8</v>
      </c>
      <c r="I36" s="40">
        <f>PRODUCT(H36*G36*F36)</f>
        <v>3360</v>
      </c>
      <c r="J36" s="38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</row>
    <row r="37" spans="2:24" ht="15">
      <c r="B37" s="10"/>
      <c r="C37" s="11"/>
      <c r="D37" s="28" t="s">
        <v>113</v>
      </c>
      <c r="E37" s="31">
        <f>SUM(I37,N38)</f>
        <v>3360</v>
      </c>
      <c r="F37" s="32">
        <v>140</v>
      </c>
      <c r="G37" s="33">
        <v>3</v>
      </c>
      <c r="H37" s="33">
        <v>8</v>
      </c>
      <c r="I37" s="40">
        <f>PRODUCT(H37*G37*F37)</f>
        <v>3360</v>
      </c>
      <c r="J37" s="38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</row>
    <row r="38" spans="2:24" ht="15">
      <c r="B38" s="11"/>
      <c r="C38" s="11"/>
      <c r="D38" s="34"/>
      <c r="E38" s="34"/>
      <c r="F38" s="34"/>
      <c r="G38" s="35"/>
      <c r="H38" s="35"/>
      <c r="I38" s="35"/>
      <c r="J38" s="38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</row>
    <row r="39" spans="2:24" ht="20.25">
      <c r="B39" s="10"/>
      <c r="C39" s="11"/>
      <c r="D39" s="12"/>
      <c r="E39" s="13" t="s">
        <v>36</v>
      </c>
      <c r="F39" s="14"/>
      <c r="G39" s="14"/>
      <c r="H39" s="14"/>
      <c r="I39" s="14"/>
      <c r="J39" s="38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</row>
    <row r="40" spans="2:24" ht="20.25">
      <c r="B40" s="152" t="s">
        <v>53</v>
      </c>
      <c r="C40" s="152"/>
      <c r="D40" s="153"/>
      <c r="E40" s="15">
        <f>SUM(E42:E61)</f>
        <v>46126.504000000001</v>
      </c>
      <c r="F40" s="14"/>
      <c r="G40" s="14"/>
      <c r="H40" s="14"/>
      <c r="I40" s="14"/>
      <c r="J40" s="38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</row>
    <row r="41" spans="2:24" ht="17.25">
      <c r="B41" s="10"/>
      <c r="C41" s="23"/>
      <c r="D41" s="24" t="s">
        <v>14</v>
      </c>
      <c r="E41" s="24" t="s">
        <v>48</v>
      </c>
      <c r="F41" s="14" t="s">
        <v>37</v>
      </c>
      <c r="G41" s="14" t="s">
        <v>54</v>
      </c>
      <c r="H41" s="14" t="s">
        <v>39</v>
      </c>
      <c r="I41" s="14" t="s">
        <v>55</v>
      </c>
      <c r="J41" s="38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</row>
    <row r="42" spans="2:24" ht="17.25">
      <c r="B42" s="10"/>
      <c r="C42" s="23"/>
      <c r="D42" s="27" t="s">
        <v>92</v>
      </c>
      <c r="E42" s="31">
        <f>E5*0.3</f>
        <v>4842.5039999999999</v>
      </c>
      <c r="F42" s="14"/>
      <c r="G42" s="14"/>
      <c r="H42" s="14"/>
      <c r="I42" s="14"/>
      <c r="J42" s="38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</row>
    <row r="43" spans="2:24" ht="15">
      <c r="B43" s="10"/>
      <c r="C43" s="23"/>
      <c r="D43" s="36" t="str">
        <f>'Detall Ingressos'!D24</f>
        <v>SAM-Acollida (7:30 a 9:00 3 monitors)</v>
      </c>
      <c r="E43" s="31">
        <f t="shared" ref="E43:E58" si="0">SUM(I43,N44)</f>
        <v>8000</v>
      </c>
      <c r="F43" s="32">
        <v>400</v>
      </c>
      <c r="G43" s="33">
        <v>2</v>
      </c>
      <c r="H43" s="33">
        <v>10</v>
      </c>
      <c r="I43" s="40">
        <f t="shared" ref="I43:I46" si="1">PRODUCT(H43*G43*F43)</f>
        <v>8000</v>
      </c>
      <c r="J43" s="38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</row>
    <row r="44" spans="2:24" ht="15">
      <c r="B44" s="10"/>
      <c r="C44" s="23"/>
      <c r="D44" s="36" t="str">
        <f>'Detall Ingressos'!D27</f>
        <v>STREET DANCE</v>
      </c>
      <c r="E44" s="31">
        <f t="shared" si="0"/>
        <v>2576</v>
      </c>
      <c r="F44" s="32">
        <v>23</v>
      </c>
      <c r="G44" s="33">
        <v>14</v>
      </c>
      <c r="H44" s="33">
        <v>8</v>
      </c>
      <c r="I44" s="40">
        <f t="shared" si="1"/>
        <v>2576</v>
      </c>
      <c r="J44" s="38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</row>
    <row r="45" spans="2:24" ht="15">
      <c r="B45" s="10"/>
      <c r="C45" s="23"/>
      <c r="D45" s="36" t="str">
        <f>'Detall Ingressos'!D28</f>
        <v>JUDO (GRANS)</v>
      </c>
      <c r="E45" s="31">
        <f t="shared" si="0"/>
        <v>1472</v>
      </c>
      <c r="F45" s="32">
        <v>23</v>
      </c>
      <c r="G45" s="33">
        <v>8</v>
      </c>
      <c r="H45" s="33">
        <v>8</v>
      </c>
      <c r="I45" s="40">
        <f t="shared" si="1"/>
        <v>1472</v>
      </c>
      <c r="J45" s="38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</row>
    <row r="46" spans="2:24" ht="15">
      <c r="B46" s="10"/>
      <c r="C46" s="23"/>
      <c r="D46" s="36" t="str">
        <f>'Detall Ingressos'!D29</f>
        <v>FUTBOL PLAY</v>
      </c>
      <c r="E46" s="31">
        <f t="shared" si="0"/>
        <v>3312</v>
      </c>
      <c r="F46" s="32">
        <v>23</v>
      </c>
      <c r="G46" s="33">
        <v>18</v>
      </c>
      <c r="H46" s="33">
        <v>8</v>
      </c>
      <c r="I46" s="40">
        <f t="shared" si="1"/>
        <v>3312</v>
      </c>
      <c r="J46" s="38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</row>
    <row r="47" spans="2:24" ht="15">
      <c r="B47" s="10"/>
      <c r="C47" s="11"/>
      <c r="D47" s="36" t="str">
        <f>'Detall Ingressos'!D30</f>
        <v>PATINATGE</v>
      </c>
      <c r="E47" s="31">
        <f t="shared" si="0"/>
        <v>2576</v>
      </c>
      <c r="F47" s="32">
        <v>23</v>
      </c>
      <c r="G47" s="33">
        <v>14</v>
      </c>
      <c r="H47" s="33">
        <v>8</v>
      </c>
      <c r="I47" s="40">
        <f t="shared" ref="I47" si="2">PRODUCT(H47*G47*F47)</f>
        <v>2576</v>
      </c>
      <c r="J47" s="38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</row>
    <row r="48" spans="2:24" ht="15">
      <c r="B48" s="10"/>
      <c r="C48" s="11"/>
      <c r="D48" s="36" t="str">
        <f>'Detall Ingressos'!D31</f>
        <v>JUDO (MITJANS)</v>
      </c>
      <c r="E48" s="31">
        <f t="shared" si="0"/>
        <v>1656</v>
      </c>
      <c r="F48" s="32">
        <v>23</v>
      </c>
      <c r="G48" s="33">
        <v>9</v>
      </c>
      <c r="H48" s="33">
        <v>8</v>
      </c>
      <c r="I48" s="40">
        <f t="shared" ref="I48:I53" si="3">PRODUCT(H48*G48*F48)</f>
        <v>1656</v>
      </c>
      <c r="J48" s="38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</row>
    <row r="49" spans="2:24" ht="15">
      <c r="B49" s="10"/>
      <c r="C49" s="11"/>
      <c r="D49" s="36" t="str">
        <f>'Detall Ingressos'!D32</f>
        <v>LABORATORI D'ARTS</v>
      </c>
      <c r="E49" s="31">
        <f t="shared" si="0"/>
        <v>1344</v>
      </c>
      <c r="F49" s="32">
        <v>28</v>
      </c>
      <c r="G49" s="33">
        <v>6</v>
      </c>
      <c r="H49" s="33">
        <v>8</v>
      </c>
      <c r="I49" s="40">
        <f t="shared" si="3"/>
        <v>1344</v>
      </c>
      <c r="J49" s="38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</row>
    <row r="50" spans="2:24" ht="15">
      <c r="B50" s="10"/>
      <c r="C50" s="11"/>
      <c r="D50" s="36" t="str">
        <f>'Detall Ingressos'!D33</f>
        <v>TEATRE</v>
      </c>
      <c r="E50" s="31">
        <f t="shared" si="0"/>
        <v>2760</v>
      </c>
      <c r="F50" s="32">
        <v>23</v>
      </c>
      <c r="G50" s="33">
        <v>15</v>
      </c>
      <c r="H50" s="33">
        <v>8</v>
      </c>
      <c r="I50" s="40">
        <f t="shared" ref="I50" si="4">PRODUCT(H50*G50*F50)</f>
        <v>2760</v>
      </c>
      <c r="J50" s="38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</row>
    <row r="51" spans="2:24" ht="15">
      <c r="B51" s="10"/>
      <c r="C51" s="11"/>
      <c r="D51" s="36" t="str">
        <f>'Detall Ingressos'!D34</f>
        <v>BALLEM</v>
      </c>
      <c r="E51" s="31">
        <f t="shared" si="0"/>
        <v>2944</v>
      </c>
      <c r="F51" s="32">
        <v>23</v>
      </c>
      <c r="G51" s="33">
        <v>16</v>
      </c>
      <c r="H51" s="33">
        <v>8</v>
      </c>
      <c r="I51" s="40">
        <f t="shared" si="3"/>
        <v>2944</v>
      </c>
      <c r="J51" s="38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</row>
    <row r="52" spans="2:24" ht="15">
      <c r="B52" s="10"/>
      <c r="C52" s="11"/>
      <c r="D52" s="36" t="str">
        <f>'Detall Ingressos'!D35</f>
        <v>ATELIER INFANTIL</v>
      </c>
      <c r="E52" s="31">
        <f t="shared" si="0"/>
        <v>2208</v>
      </c>
      <c r="F52" s="32">
        <v>23</v>
      </c>
      <c r="G52" s="33">
        <v>12</v>
      </c>
      <c r="H52" s="33">
        <v>8</v>
      </c>
      <c r="I52" s="40">
        <f t="shared" si="3"/>
        <v>2208</v>
      </c>
      <c r="J52" s="38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</row>
    <row r="53" spans="2:24" ht="15">
      <c r="B53" s="10"/>
      <c r="C53" s="11"/>
      <c r="D53" s="36" t="str">
        <f>'Detall Ingressos'!D36</f>
        <v>PRE-ESPORT INFANTIL</v>
      </c>
      <c r="E53" s="31">
        <f t="shared" si="0"/>
        <v>1656</v>
      </c>
      <c r="F53" s="32">
        <v>23</v>
      </c>
      <c r="G53" s="33">
        <v>9</v>
      </c>
      <c r="H53" s="33">
        <v>8</v>
      </c>
      <c r="I53" s="40">
        <f t="shared" si="3"/>
        <v>1656</v>
      </c>
      <c r="J53" s="38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</row>
    <row r="54" spans="2:24" ht="15">
      <c r="B54" s="10"/>
      <c r="C54" s="11"/>
      <c r="D54" s="36" t="str">
        <f>'Detall Ingressos'!D37</f>
        <v xml:space="preserve">RODA D'ESPORTS </v>
      </c>
      <c r="E54" s="31">
        <f t="shared" si="0"/>
        <v>1472</v>
      </c>
      <c r="F54" s="32">
        <v>23</v>
      </c>
      <c r="G54" s="33">
        <v>8</v>
      </c>
      <c r="H54" s="33">
        <v>8</v>
      </c>
      <c r="I54" s="40">
        <f t="shared" ref="I54" si="5">PRODUCT(H54*G54*F54)</f>
        <v>1472</v>
      </c>
      <c r="J54" s="38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</row>
    <row r="55" spans="2:24" ht="15">
      <c r="B55" s="10"/>
      <c r="C55" s="11"/>
      <c r="D55" s="36" t="str">
        <f>'Detall Ingressos'!D38</f>
        <v>ROBÒTICA</v>
      </c>
      <c r="E55" s="31">
        <f t="shared" si="0"/>
        <v>3256</v>
      </c>
      <c r="F55" s="32">
        <v>37</v>
      </c>
      <c r="G55" s="33">
        <v>11</v>
      </c>
      <c r="H55" s="33">
        <v>8</v>
      </c>
      <c r="I55" s="40">
        <f t="shared" ref="I55:I56" si="6">PRODUCT(H55*G55*F55)</f>
        <v>3256</v>
      </c>
      <c r="J55" s="38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</row>
    <row r="56" spans="2:24" ht="15">
      <c r="B56" s="10"/>
      <c r="C56" s="11"/>
      <c r="D56" s="36" t="str">
        <f>'Detall Ingressos'!D39</f>
        <v>ESCACS</v>
      </c>
      <c r="E56" s="31">
        <f t="shared" si="0"/>
        <v>3496</v>
      </c>
      <c r="F56" s="32">
        <v>23</v>
      </c>
      <c r="G56" s="33">
        <v>19</v>
      </c>
      <c r="H56" s="33">
        <v>8</v>
      </c>
      <c r="I56" s="40">
        <f t="shared" si="6"/>
        <v>3496</v>
      </c>
      <c r="J56" s="38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</row>
    <row r="57" spans="2:24" ht="15">
      <c r="B57" s="10"/>
      <c r="C57" s="11"/>
      <c r="D57" s="36" t="str">
        <f>'Detall Ingressos'!D40</f>
        <v>SAT 16:30 a 17:30</v>
      </c>
      <c r="E57" s="31">
        <f t="shared" si="0"/>
        <v>1536</v>
      </c>
      <c r="F57" s="32">
        <v>1536</v>
      </c>
      <c r="G57" s="33">
        <v>1</v>
      </c>
      <c r="H57" s="33">
        <v>1</v>
      </c>
      <c r="I57" s="40">
        <f t="shared" ref="I57:I58" si="7">PRODUCT(H57*G57*F57)</f>
        <v>1536</v>
      </c>
      <c r="J57" s="38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</row>
    <row r="58" spans="2:24" ht="15">
      <c r="B58" s="10"/>
      <c r="C58" s="11"/>
      <c r="D58" s="36" t="str">
        <f>'Detall Ingressos'!D41</f>
        <v>SAT Tardes Extra</v>
      </c>
      <c r="E58" s="31">
        <f t="shared" si="0"/>
        <v>1020</v>
      </c>
      <c r="F58" s="32">
        <v>17</v>
      </c>
      <c r="G58" s="131">
        <v>60</v>
      </c>
      <c r="H58" s="33">
        <v>1</v>
      </c>
      <c r="I58" s="40">
        <f t="shared" si="7"/>
        <v>1020</v>
      </c>
      <c r="J58" s="38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</row>
    <row r="59" spans="2:24" ht="15">
      <c r="B59" s="10"/>
      <c r="C59" s="11"/>
      <c r="D59" s="37"/>
      <c r="E59" s="37"/>
      <c r="F59" s="37"/>
      <c r="G59" s="37"/>
      <c r="H59" s="37"/>
      <c r="I59" s="37"/>
      <c r="J59" s="38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</row>
    <row r="60" spans="2:24" ht="15">
      <c r="B60" s="10"/>
      <c r="C60" s="11"/>
      <c r="D60" s="37"/>
      <c r="E60" s="37"/>
      <c r="F60" s="37"/>
      <c r="G60" s="37"/>
      <c r="H60" s="37"/>
      <c r="I60" s="37"/>
      <c r="J60" s="38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</row>
    <row r="61" spans="2:24" ht="15">
      <c r="B61" s="10"/>
      <c r="C61" s="11"/>
      <c r="D61" s="37"/>
      <c r="E61" s="37"/>
      <c r="F61" s="37"/>
      <c r="G61" s="37"/>
      <c r="H61" s="37"/>
      <c r="I61" s="37"/>
      <c r="J61" s="38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</row>
    <row r="62" spans="2:24" ht="14.25">
      <c r="B62" s="37"/>
      <c r="C62" s="37"/>
      <c r="D62" s="37"/>
      <c r="E62" s="37"/>
      <c r="F62" s="37"/>
      <c r="G62" s="37"/>
      <c r="H62" s="37"/>
      <c r="I62" s="37"/>
      <c r="J62" s="37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</row>
    <row r="63" spans="2:24" ht="15">
      <c r="B63" s="10"/>
      <c r="C63" s="11"/>
      <c r="D63" s="22"/>
      <c r="E63" s="22"/>
      <c r="F63" s="22"/>
      <c r="G63" s="22"/>
      <c r="H63" s="22"/>
      <c r="I63" s="22"/>
      <c r="J63" s="38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</row>
    <row r="64" spans="2:24" ht="20.25">
      <c r="B64" s="10"/>
      <c r="C64" s="11"/>
      <c r="D64" s="12"/>
      <c r="E64" s="13" t="s">
        <v>36</v>
      </c>
      <c r="F64" s="14"/>
      <c r="G64" s="14"/>
      <c r="H64" s="14"/>
      <c r="I64" s="14"/>
      <c r="J64" s="38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</row>
    <row r="65" spans="2:30" ht="20.25">
      <c r="B65" s="147" t="s">
        <v>75</v>
      </c>
      <c r="C65" s="148"/>
      <c r="D65" s="149"/>
      <c r="E65" s="15">
        <f>SUM(E67:E72)</f>
        <v>3214.6</v>
      </c>
      <c r="F65" s="14"/>
      <c r="G65" s="14"/>
      <c r="H65" s="14"/>
      <c r="I65" s="14"/>
      <c r="J65" s="38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</row>
    <row r="66" spans="2:30" ht="17.25">
      <c r="B66" s="10"/>
      <c r="C66" s="23"/>
      <c r="D66" s="24" t="s">
        <v>14</v>
      </c>
      <c r="E66" s="24" t="s">
        <v>48</v>
      </c>
      <c r="F66" s="14" t="s">
        <v>76</v>
      </c>
      <c r="G66" s="14" t="s">
        <v>5</v>
      </c>
      <c r="H66" s="14"/>
      <c r="I66" s="14"/>
      <c r="J66" s="38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</row>
    <row r="67" spans="2:30" ht="17.25">
      <c r="B67" s="10"/>
      <c r="C67" s="23"/>
      <c r="D67" s="41" t="s">
        <v>114</v>
      </c>
      <c r="E67" s="31">
        <f>'Detall Ingressos'!E6*0.15</f>
        <v>1683</v>
      </c>
      <c r="F67" s="42"/>
      <c r="G67" s="43"/>
      <c r="H67" s="144"/>
      <c r="I67" s="145"/>
      <c r="J67" s="146"/>
      <c r="K67" s="134"/>
      <c r="L67" s="134"/>
      <c r="M67" s="134"/>
      <c r="N67" s="134"/>
      <c r="O67" s="134"/>
      <c r="P67" s="134" t="s">
        <v>140</v>
      </c>
      <c r="Q67" s="134" t="s">
        <v>141</v>
      </c>
      <c r="R67" s="134" t="s">
        <v>142</v>
      </c>
      <c r="S67" s="134" t="s">
        <v>143</v>
      </c>
      <c r="T67" s="134" t="s">
        <v>144</v>
      </c>
      <c r="U67" s="134" t="s">
        <v>145</v>
      </c>
      <c r="V67" s="134" t="s">
        <v>146</v>
      </c>
      <c r="W67" s="134" t="s">
        <v>147</v>
      </c>
      <c r="X67" s="134" t="s">
        <v>43</v>
      </c>
      <c r="Y67" s="114"/>
      <c r="Z67" s="114"/>
      <c r="AA67" s="114"/>
      <c r="AB67" s="114"/>
      <c r="AC67" s="114"/>
      <c r="AD67" s="114"/>
    </row>
    <row r="68" spans="2:30" ht="17.25">
      <c r="B68" s="10"/>
      <c r="C68" s="11"/>
      <c r="D68" s="44" t="s">
        <v>116</v>
      </c>
      <c r="E68" s="29">
        <v>1463.6</v>
      </c>
      <c r="F68" s="42"/>
      <c r="G68" s="43"/>
      <c r="H68" s="144"/>
      <c r="I68" s="145"/>
      <c r="J68" s="146"/>
      <c r="K68" s="127" t="s">
        <v>23</v>
      </c>
      <c r="L68" s="127"/>
      <c r="M68" s="134" t="s">
        <v>115</v>
      </c>
      <c r="N68" s="134" t="s">
        <v>52</v>
      </c>
      <c r="O68" s="134"/>
      <c r="P68" s="134"/>
      <c r="Q68" s="134"/>
      <c r="R68" s="135">
        <v>320.54000000000002</v>
      </c>
      <c r="S68" s="135">
        <v>45.36</v>
      </c>
      <c r="T68" s="135">
        <v>320.54000000000002</v>
      </c>
      <c r="U68" s="135">
        <v>45.36</v>
      </c>
      <c r="V68" s="135">
        <v>641.08000000000004</v>
      </c>
      <c r="W68" s="135">
        <v>90.72</v>
      </c>
      <c r="X68" s="135">
        <f>SUM(R68:W68)</f>
        <v>1463.6000000000001</v>
      </c>
    </row>
    <row r="69" spans="2:30" ht="17.25">
      <c r="B69" s="10"/>
      <c r="C69" s="11"/>
      <c r="D69" s="143" t="s">
        <v>170</v>
      </c>
      <c r="E69" s="29">
        <v>68</v>
      </c>
      <c r="F69" s="46"/>
      <c r="G69" s="47"/>
      <c r="H69" s="118"/>
      <c r="I69" s="119"/>
      <c r="J69" s="120"/>
      <c r="K69" s="141"/>
      <c r="L69" s="141"/>
      <c r="M69" s="134"/>
      <c r="N69" s="134"/>
      <c r="O69" s="134"/>
      <c r="P69" s="134"/>
      <c r="Q69" s="134"/>
      <c r="R69" s="142"/>
      <c r="S69" s="142"/>
      <c r="T69" s="142"/>
      <c r="U69" s="142"/>
      <c r="V69" s="142"/>
      <c r="W69" s="142"/>
      <c r="X69" s="142"/>
    </row>
    <row r="70" spans="2:30" ht="17.25">
      <c r="B70" s="10"/>
      <c r="C70" s="11"/>
      <c r="D70" s="126" t="s">
        <v>158</v>
      </c>
      <c r="E70" s="29">
        <v>0</v>
      </c>
      <c r="F70" s="46"/>
      <c r="G70" s="47"/>
      <c r="H70" s="144"/>
      <c r="I70" s="145"/>
      <c r="J70" s="146"/>
      <c r="K70" s="134"/>
      <c r="L70" s="134"/>
      <c r="M70" s="135">
        <v>145</v>
      </c>
      <c r="N70" s="127">
        <v>8</v>
      </c>
      <c r="O70" s="135">
        <f>M70*N70</f>
        <v>1160</v>
      </c>
      <c r="P70" s="134"/>
      <c r="Q70" s="134"/>
      <c r="R70" s="134"/>
      <c r="S70" s="134"/>
      <c r="T70" s="134"/>
      <c r="U70" s="134"/>
      <c r="V70" s="134"/>
      <c r="W70" s="134"/>
      <c r="X70" s="134"/>
    </row>
    <row r="71" spans="2:30" ht="17.25">
      <c r="B71" s="10"/>
      <c r="C71" s="11"/>
      <c r="D71" s="126"/>
      <c r="E71" s="29"/>
      <c r="F71" s="42"/>
      <c r="G71" s="43"/>
      <c r="H71" s="151"/>
      <c r="I71" s="145"/>
      <c r="J71" s="146"/>
      <c r="K71" s="127" t="s">
        <v>117</v>
      </c>
      <c r="L71" s="127"/>
      <c r="M71" s="135"/>
      <c r="N71" s="134" t="s">
        <v>118</v>
      </c>
      <c r="O71" s="134"/>
      <c r="P71" s="134"/>
      <c r="Q71" s="134"/>
      <c r="R71" s="134"/>
      <c r="S71" s="134"/>
      <c r="T71" s="134"/>
      <c r="U71" s="134"/>
      <c r="V71" s="134"/>
    </row>
    <row r="72" spans="2:30" ht="17.25">
      <c r="B72" s="10"/>
      <c r="C72" s="11"/>
      <c r="D72" s="11"/>
      <c r="E72" s="11"/>
      <c r="F72" s="11"/>
      <c r="G72" s="11"/>
      <c r="H72" s="14"/>
      <c r="I72" s="14"/>
      <c r="J72" s="38"/>
      <c r="K72" s="134"/>
      <c r="L72" s="134"/>
      <c r="M72" s="135">
        <v>17</v>
      </c>
      <c r="N72" s="127">
        <v>16</v>
      </c>
      <c r="O72" s="135">
        <f t="shared" ref="O72" si="8">M72*N72</f>
        <v>272</v>
      </c>
      <c r="P72" s="134"/>
      <c r="Q72" s="134"/>
      <c r="R72" s="134"/>
      <c r="S72" s="134"/>
      <c r="T72" s="134"/>
      <c r="U72" s="134"/>
      <c r="V72" s="134"/>
      <c r="W72" s="134"/>
      <c r="X72" s="134"/>
    </row>
    <row r="73" spans="2:30" ht="15">
      <c r="B73" s="18"/>
      <c r="C73" s="19"/>
      <c r="D73" s="20"/>
      <c r="E73" s="20"/>
      <c r="F73" s="20"/>
      <c r="G73" s="21"/>
      <c r="H73" s="21"/>
      <c r="I73" s="21"/>
      <c r="J73" s="37"/>
      <c r="K73" s="134"/>
      <c r="L73" s="134"/>
      <c r="M73" s="134"/>
      <c r="N73" s="134" t="s">
        <v>119</v>
      </c>
      <c r="O73" s="134"/>
      <c r="P73" s="134"/>
      <c r="Q73" s="134"/>
      <c r="R73" s="134"/>
      <c r="S73" s="134"/>
      <c r="T73" s="134"/>
      <c r="U73" s="134"/>
      <c r="V73" s="134"/>
      <c r="W73" s="134"/>
      <c r="X73" s="134"/>
    </row>
    <row r="74" spans="2:30" ht="15">
      <c r="B74" s="10"/>
      <c r="C74" s="11"/>
      <c r="D74" s="22"/>
      <c r="E74" s="22"/>
      <c r="F74" s="22"/>
      <c r="G74" s="22"/>
      <c r="H74" s="22"/>
      <c r="I74" s="22"/>
      <c r="J74" s="38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</row>
    <row r="75" spans="2:30" ht="20.25">
      <c r="B75" s="10"/>
      <c r="C75" s="11"/>
      <c r="D75" s="12"/>
      <c r="E75" s="13" t="s">
        <v>36</v>
      </c>
      <c r="F75" s="14"/>
      <c r="G75" s="14"/>
      <c r="H75" s="14"/>
      <c r="I75" s="14"/>
      <c r="J75" s="38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</row>
    <row r="76" spans="2:30" ht="20.25">
      <c r="B76" s="147" t="s">
        <v>83</v>
      </c>
      <c r="C76" s="148"/>
      <c r="D76" s="149"/>
      <c r="E76" s="15">
        <f>SUM(E78:E82)</f>
        <v>2931.1</v>
      </c>
      <c r="F76" s="14"/>
      <c r="G76" s="14"/>
      <c r="H76" s="14"/>
      <c r="I76" s="14"/>
      <c r="J76" s="38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</row>
    <row r="77" spans="2:30" ht="17.25">
      <c r="B77" s="10"/>
      <c r="C77" s="23"/>
      <c r="D77" s="24" t="s">
        <v>14</v>
      </c>
      <c r="E77" s="24" t="s">
        <v>48</v>
      </c>
      <c r="F77" s="14" t="s">
        <v>76</v>
      </c>
      <c r="G77" s="14" t="s">
        <v>5</v>
      </c>
      <c r="H77" s="14"/>
      <c r="I77" s="14"/>
      <c r="J77" s="38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</row>
    <row r="78" spans="2:30" ht="18" thickBot="1">
      <c r="B78" s="10"/>
      <c r="C78" s="23"/>
      <c r="D78" s="41" t="s">
        <v>114</v>
      </c>
      <c r="E78" s="31">
        <f>'Detall Ingressos'!E6*0.15</f>
        <v>1683</v>
      </c>
      <c r="F78" s="42"/>
      <c r="G78" s="43"/>
      <c r="H78" s="144"/>
      <c r="I78" s="145"/>
      <c r="J78" s="146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</row>
    <row r="79" spans="2:30" ht="18" thickBot="1">
      <c r="B79" s="10"/>
      <c r="C79" s="11"/>
      <c r="D79" s="45" t="s">
        <v>164</v>
      </c>
      <c r="E79" s="48">
        <v>522</v>
      </c>
      <c r="F79" s="42"/>
      <c r="G79" s="43"/>
      <c r="H79" s="144" t="s">
        <v>120</v>
      </c>
      <c r="I79" s="145"/>
      <c r="J79" s="146"/>
      <c r="K79" s="127" t="s">
        <v>159</v>
      </c>
      <c r="L79" s="137"/>
      <c r="M79" s="138">
        <v>114.15</v>
      </c>
      <c r="N79" s="139">
        <v>200</v>
      </c>
      <c r="O79" s="138">
        <v>25.07</v>
      </c>
      <c r="P79" s="138">
        <v>22.79</v>
      </c>
      <c r="Q79" s="138">
        <v>160.22999999999999</v>
      </c>
      <c r="R79" s="140">
        <f>SUM(P79:Q79)</f>
        <v>183.01999999999998</v>
      </c>
      <c r="S79" s="134"/>
      <c r="T79" s="134"/>
      <c r="U79" s="134"/>
      <c r="V79" s="134"/>
      <c r="W79" s="134"/>
      <c r="X79" s="134"/>
    </row>
    <row r="80" spans="2:30" ht="17.25">
      <c r="B80" s="10"/>
      <c r="C80" s="11"/>
      <c r="D80" s="45" t="s">
        <v>163</v>
      </c>
      <c r="E80" s="133">
        <v>649.1</v>
      </c>
      <c r="F80" s="46"/>
      <c r="G80" s="47"/>
      <c r="H80" s="144"/>
      <c r="I80" s="145"/>
      <c r="J80" s="146"/>
    </row>
    <row r="81" spans="2:10" ht="17.25">
      <c r="B81" s="10"/>
      <c r="C81" s="11"/>
      <c r="D81" s="45" t="s">
        <v>160</v>
      </c>
      <c r="E81" s="129">
        <v>77</v>
      </c>
      <c r="F81" s="46"/>
      <c r="G81" s="47"/>
      <c r="H81" s="118"/>
      <c r="I81" s="119"/>
      <c r="J81" s="120"/>
    </row>
    <row r="82" spans="2:10" ht="17.25">
      <c r="B82" s="10"/>
      <c r="C82" s="11"/>
      <c r="D82" s="45" t="s">
        <v>121</v>
      </c>
      <c r="E82" s="129">
        <v>0</v>
      </c>
      <c r="F82" s="42"/>
      <c r="G82" s="43"/>
      <c r="H82" s="144" t="s">
        <v>122</v>
      </c>
      <c r="I82" s="145"/>
      <c r="J82" s="146"/>
    </row>
    <row r="83" spans="2:10" ht="15">
      <c r="B83" s="18"/>
      <c r="C83" s="19"/>
      <c r="D83" s="20"/>
      <c r="E83" s="20"/>
      <c r="F83" s="20"/>
      <c r="G83" s="21"/>
      <c r="H83" s="21"/>
      <c r="I83" s="21"/>
      <c r="J83" s="37"/>
    </row>
    <row r="84" spans="2:10" ht="15">
      <c r="B84" s="10"/>
      <c r="C84" s="11"/>
      <c r="D84" s="22"/>
      <c r="E84" s="22"/>
      <c r="F84" s="22"/>
      <c r="G84" s="22"/>
      <c r="H84" s="22"/>
      <c r="I84" s="22"/>
      <c r="J84" s="38"/>
    </row>
    <row r="85" spans="2:10" ht="20.25">
      <c r="B85" s="10"/>
      <c r="C85" s="11"/>
      <c r="D85" s="12"/>
      <c r="E85" s="13" t="s">
        <v>36</v>
      </c>
      <c r="F85" s="14"/>
      <c r="G85" s="14"/>
      <c r="H85" s="14"/>
      <c r="I85" s="14"/>
      <c r="J85" s="38"/>
    </row>
    <row r="86" spans="2:10" ht="20.25">
      <c r="B86" s="147" t="s">
        <v>85</v>
      </c>
      <c r="C86" s="148"/>
      <c r="D86" s="149"/>
      <c r="E86" s="15">
        <f>SUM(E88:E91)</f>
        <v>561</v>
      </c>
      <c r="F86" s="14"/>
      <c r="G86" s="14"/>
      <c r="H86" s="14"/>
      <c r="I86" s="14"/>
      <c r="J86" s="38"/>
    </row>
    <row r="87" spans="2:10" ht="17.25">
      <c r="B87" s="10"/>
      <c r="C87" s="23"/>
      <c r="D87" s="24" t="s">
        <v>14</v>
      </c>
      <c r="E87" s="24" t="s">
        <v>48</v>
      </c>
      <c r="F87" s="14" t="s">
        <v>76</v>
      </c>
      <c r="G87" s="14" t="s">
        <v>5</v>
      </c>
      <c r="H87" s="14"/>
      <c r="I87" s="14"/>
      <c r="J87" s="38"/>
    </row>
    <row r="88" spans="2:10" ht="17.25">
      <c r="B88" s="10"/>
      <c r="C88" s="23"/>
      <c r="D88" s="41" t="s">
        <v>123</v>
      </c>
      <c r="E88" s="31">
        <f>'Detall Ingressos'!E6*0.05</f>
        <v>561</v>
      </c>
      <c r="F88" s="42"/>
      <c r="G88" s="43"/>
      <c r="H88" s="144"/>
      <c r="I88" s="145"/>
      <c r="J88" s="146"/>
    </row>
    <row r="89" spans="2:10" ht="17.25">
      <c r="B89" s="10"/>
      <c r="C89" s="11"/>
      <c r="D89" s="45"/>
      <c r="E89" s="48"/>
      <c r="F89" s="42"/>
      <c r="G89" s="43"/>
      <c r="H89" s="144"/>
      <c r="I89" s="145"/>
      <c r="J89" s="146"/>
    </row>
    <row r="90" spans="2:10" ht="17.25">
      <c r="B90" s="10"/>
      <c r="C90" s="11"/>
      <c r="D90" s="45"/>
      <c r="E90" s="48"/>
      <c r="F90" s="46"/>
      <c r="G90" s="47"/>
      <c r="H90" s="144"/>
      <c r="I90" s="145"/>
      <c r="J90" s="146"/>
    </row>
    <row r="91" spans="2:10" ht="17.25">
      <c r="B91" s="10"/>
      <c r="C91" s="11"/>
      <c r="D91" s="45"/>
      <c r="E91" s="48"/>
      <c r="F91" s="42"/>
      <c r="G91" s="43"/>
      <c r="H91" s="144"/>
      <c r="I91" s="145"/>
      <c r="J91" s="146"/>
    </row>
    <row r="92" spans="2:10" ht="15">
      <c r="B92" s="18"/>
      <c r="C92" s="19"/>
      <c r="D92" s="20"/>
      <c r="E92" s="20"/>
      <c r="F92" s="20"/>
      <c r="G92" s="21"/>
      <c r="H92" s="21"/>
      <c r="I92" s="21"/>
      <c r="J92" s="37"/>
    </row>
    <row r="93" spans="2:10" ht="15">
      <c r="B93" s="10"/>
      <c r="C93" s="11"/>
      <c r="D93" s="22"/>
      <c r="E93" s="22"/>
      <c r="F93" s="22"/>
      <c r="G93" s="22"/>
      <c r="H93" s="22"/>
      <c r="I93" s="22"/>
      <c r="J93" s="38"/>
    </row>
    <row r="94" spans="2:10" ht="20.25">
      <c r="B94" s="10"/>
      <c r="C94" s="11"/>
      <c r="D94" s="12"/>
      <c r="E94" s="13" t="s">
        <v>36</v>
      </c>
      <c r="F94" s="14"/>
      <c r="G94" s="14"/>
      <c r="H94" s="14"/>
      <c r="I94" s="14"/>
      <c r="J94" s="38"/>
    </row>
    <row r="95" spans="2:10" ht="20.25">
      <c r="B95" s="147" t="s">
        <v>87</v>
      </c>
      <c r="C95" s="148"/>
      <c r="D95" s="149"/>
      <c r="E95" s="15">
        <f>SUM(E97:E100)</f>
        <v>561</v>
      </c>
      <c r="F95" s="14"/>
      <c r="G95" s="14"/>
      <c r="H95" s="14"/>
      <c r="I95" s="14"/>
      <c r="J95" s="38"/>
    </row>
    <row r="96" spans="2:10" ht="17.25">
      <c r="B96" s="10"/>
      <c r="C96" s="23"/>
      <c r="D96" s="24" t="s">
        <v>14</v>
      </c>
      <c r="E96" s="24" t="s">
        <v>48</v>
      </c>
      <c r="F96" s="14" t="s">
        <v>76</v>
      </c>
      <c r="G96" s="14" t="s">
        <v>5</v>
      </c>
      <c r="H96" s="14"/>
      <c r="I96" s="14"/>
      <c r="J96" s="38"/>
    </row>
    <row r="97" spans="2:10" ht="17.25">
      <c r="B97" s="10"/>
      <c r="C97" s="23"/>
      <c r="D97" s="41" t="s">
        <v>123</v>
      </c>
      <c r="E97" s="31">
        <f>'Detall Ingressos'!E6*0.05</f>
        <v>561</v>
      </c>
      <c r="F97" s="42"/>
      <c r="G97" s="43"/>
      <c r="H97" s="144"/>
      <c r="I97" s="145"/>
      <c r="J97" s="146"/>
    </row>
    <row r="98" spans="2:10" ht="17.25">
      <c r="B98" s="10"/>
      <c r="C98" s="11"/>
      <c r="D98" s="45"/>
      <c r="E98" s="48"/>
      <c r="F98" s="42"/>
      <c r="G98" s="43"/>
      <c r="H98" s="144"/>
      <c r="I98" s="145"/>
      <c r="J98" s="146"/>
    </row>
    <row r="99" spans="2:10" ht="17.25">
      <c r="B99" s="10"/>
      <c r="C99" s="11"/>
      <c r="D99" s="45"/>
      <c r="E99" s="48"/>
      <c r="F99" s="46"/>
      <c r="G99" s="47"/>
      <c r="H99" s="144"/>
      <c r="I99" s="145"/>
      <c r="J99" s="146"/>
    </row>
    <row r="100" spans="2:10" ht="17.25">
      <c r="B100" s="10"/>
      <c r="C100" s="11"/>
      <c r="D100" s="45"/>
      <c r="E100" s="48"/>
      <c r="F100" s="42"/>
      <c r="G100" s="43"/>
      <c r="H100" s="144"/>
      <c r="I100" s="145"/>
      <c r="J100" s="146"/>
    </row>
    <row r="101" spans="2:10" ht="15">
      <c r="B101" s="18"/>
      <c r="C101" s="19"/>
      <c r="D101" s="20"/>
      <c r="E101" s="20"/>
      <c r="F101" s="20"/>
      <c r="G101" s="21"/>
      <c r="H101" s="21"/>
      <c r="I101" s="21"/>
      <c r="J101" s="37"/>
    </row>
  </sheetData>
  <mergeCells count="39">
    <mergeCell ref="B5:D5"/>
    <mergeCell ref="B6:D6"/>
    <mergeCell ref="B10:D10"/>
    <mergeCell ref="F11:J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B25:D25"/>
    <mergeCell ref="B28:D28"/>
    <mergeCell ref="B34:D34"/>
    <mergeCell ref="B40:D40"/>
    <mergeCell ref="B65:D65"/>
    <mergeCell ref="H67:J67"/>
    <mergeCell ref="H68:J68"/>
    <mergeCell ref="H70:J70"/>
    <mergeCell ref="H71:J71"/>
    <mergeCell ref="B76:D76"/>
    <mergeCell ref="B95:D95"/>
    <mergeCell ref="H78:J78"/>
    <mergeCell ref="H79:J79"/>
    <mergeCell ref="H80:J80"/>
    <mergeCell ref="H82:J82"/>
    <mergeCell ref="B86:D86"/>
    <mergeCell ref="H97:J97"/>
    <mergeCell ref="H98:J98"/>
    <mergeCell ref="H99:J99"/>
    <mergeCell ref="H100:J100"/>
    <mergeCell ref="H88:J88"/>
    <mergeCell ref="H89:J89"/>
    <mergeCell ref="H90:J90"/>
    <mergeCell ref="H91:J9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2"/>
  <sheetViews>
    <sheetView workbookViewId="0">
      <selection activeCell="H25" sqref="H25"/>
    </sheetView>
  </sheetViews>
  <sheetFormatPr baseColWidth="10" defaultColWidth="11.42578125" defaultRowHeight="12.75"/>
  <cols>
    <col min="2" max="2" width="20.7109375" customWidth="1"/>
    <col min="3" max="3" width="18.140625" customWidth="1"/>
    <col min="4" max="4" width="17.140625" customWidth="1"/>
    <col min="5" max="5" width="17" customWidth="1"/>
    <col min="6" max="6" width="18.42578125" customWidth="1"/>
  </cols>
  <sheetData>
    <row r="4" spans="2:6" ht="17.25">
      <c r="C4" s="1" t="s">
        <v>130</v>
      </c>
      <c r="D4" s="1" t="s">
        <v>131</v>
      </c>
      <c r="E4" s="1" t="s">
        <v>132</v>
      </c>
    </row>
    <row r="5" spans="2:6" ht="17.25">
      <c r="B5" s="113" t="s">
        <v>133</v>
      </c>
      <c r="C5" s="2">
        <v>76471.710000000006</v>
      </c>
      <c r="D5" s="2">
        <v>74976.66</v>
      </c>
      <c r="E5" s="3">
        <f>C5-D5</f>
        <v>1495.0500000000029</v>
      </c>
      <c r="F5" t="s">
        <v>134</v>
      </c>
    </row>
    <row r="6" spans="2:6" ht="17.25">
      <c r="B6" s="113" t="s">
        <v>135</v>
      </c>
      <c r="C6" s="2">
        <v>94438.8</v>
      </c>
      <c r="D6" s="2">
        <v>90754.08</v>
      </c>
      <c r="E6" s="3">
        <f t="shared" ref="E6:E8" si="0">C6-D6</f>
        <v>3684.7200000000012</v>
      </c>
      <c r="F6" t="s">
        <v>134</v>
      </c>
    </row>
    <row r="7" spans="2:6" ht="17.25">
      <c r="B7" s="113" t="s">
        <v>136</v>
      </c>
      <c r="C7" s="2">
        <v>96214</v>
      </c>
      <c r="D7" s="2">
        <v>91344.29</v>
      </c>
      <c r="E7" s="3">
        <f t="shared" si="0"/>
        <v>4869.7100000000064</v>
      </c>
      <c r="F7" t="s">
        <v>134</v>
      </c>
    </row>
    <row r="8" spans="2:6" ht="17.25">
      <c r="B8" s="113" t="s">
        <v>137</v>
      </c>
      <c r="C8" s="2">
        <v>90869.24</v>
      </c>
      <c r="D8" s="2">
        <v>86604.070999999996</v>
      </c>
      <c r="E8" s="3">
        <f t="shared" si="0"/>
        <v>4265.169000000009</v>
      </c>
      <c r="F8" t="s">
        <v>134</v>
      </c>
    </row>
    <row r="9" spans="2:6" ht="17.25">
      <c r="B9" s="113" t="s">
        <v>138</v>
      </c>
      <c r="C9" s="2">
        <v>74896.039999999994</v>
      </c>
      <c r="D9" s="2">
        <v>79172.909499999994</v>
      </c>
      <c r="E9" s="121">
        <f t="shared" ref="E9" si="1">C9-D9</f>
        <v>-4276.8695000000007</v>
      </c>
      <c r="F9" t="s">
        <v>134</v>
      </c>
    </row>
    <row r="10" spans="2:6" ht="17.25">
      <c r="B10" s="113" t="s">
        <v>139</v>
      </c>
      <c r="C10" s="2">
        <v>93285.89</v>
      </c>
      <c r="D10" s="2">
        <v>110514.65949999999</v>
      </c>
      <c r="E10" s="121">
        <f t="shared" ref="E10:E13" si="2">C10-D10</f>
        <v>-17228.769499999995</v>
      </c>
      <c r="F10" t="s">
        <v>134</v>
      </c>
    </row>
    <row r="11" spans="2:6" ht="17.25">
      <c r="B11" s="172" t="s">
        <v>172</v>
      </c>
      <c r="C11" s="2"/>
      <c r="D11" s="2"/>
      <c r="E11" s="121">
        <f t="shared" si="2"/>
        <v>0</v>
      </c>
    </row>
    <row r="12" spans="2:6" ht="17.25">
      <c r="B12" s="112" t="s">
        <v>154</v>
      </c>
      <c r="C12" s="2">
        <v>116356</v>
      </c>
      <c r="D12" s="2">
        <v>111629.03</v>
      </c>
      <c r="E12" s="173">
        <f t="shared" si="2"/>
        <v>4726.9700000000012</v>
      </c>
      <c r="F12" t="s">
        <v>134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36"/>
  <sheetViews>
    <sheetView zoomScale="90" zoomScaleNormal="90" workbookViewId="0">
      <selection activeCell="D7" sqref="D7:D8"/>
    </sheetView>
  </sheetViews>
  <sheetFormatPr baseColWidth="10" defaultColWidth="11.42578125" defaultRowHeight="12.75"/>
  <cols>
    <col min="1" max="16384" width="11.42578125" style="4"/>
  </cols>
  <sheetData>
    <row r="6" spans="2:4" ht="14.25">
      <c r="B6" s="167" t="s">
        <v>124</v>
      </c>
      <c r="C6" s="168"/>
      <c r="D6" s="169"/>
    </row>
    <row r="7" spans="2:4" ht="17.25">
      <c r="B7" s="170" t="s">
        <v>13</v>
      </c>
      <c r="C7" s="171"/>
      <c r="D7" s="5">
        <v>0.3</v>
      </c>
    </row>
    <row r="8" spans="2:4" ht="17.25">
      <c r="B8" s="163" t="s">
        <v>125</v>
      </c>
      <c r="C8" s="164"/>
      <c r="D8" s="6">
        <v>0.3</v>
      </c>
    </row>
    <row r="9" spans="2:4" ht="17.25">
      <c r="B9" s="163" t="s">
        <v>126</v>
      </c>
      <c r="C9" s="164"/>
      <c r="D9" s="6">
        <v>0.15</v>
      </c>
    </row>
    <row r="10" spans="2:4" ht="17.25">
      <c r="B10" s="163" t="s">
        <v>127</v>
      </c>
      <c r="C10" s="164"/>
      <c r="D10" s="6">
        <v>0.15</v>
      </c>
    </row>
    <row r="11" spans="2:4" ht="17.25">
      <c r="B11" s="163" t="s">
        <v>128</v>
      </c>
      <c r="C11" s="164"/>
      <c r="D11" s="6">
        <v>0.05</v>
      </c>
    </row>
    <row r="12" spans="2:4" ht="17.25">
      <c r="B12" s="165" t="s">
        <v>129</v>
      </c>
      <c r="C12" s="166"/>
      <c r="D12" s="7">
        <v>0.05</v>
      </c>
    </row>
    <row r="13" spans="2:4" ht="17.25">
      <c r="D13" s="8">
        <f>SUM(D7:D12)</f>
        <v>1</v>
      </c>
    </row>
    <row r="26" spans="8:8" ht="14.25">
      <c r="H26" s="9"/>
    </row>
    <row r="27" spans="8:8" ht="14.25">
      <c r="H27" s="9"/>
    </row>
    <row r="28" spans="8:8" ht="14.25">
      <c r="H28" s="9"/>
    </row>
    <row r="29" spans="8:8" ht="14.25">
      <c r="H29" s="9"/>
    </row>
    <row r="30" spans="8:8" ht="14.25">
      <c r="H30" s="9"/>
    </row>
    <row r="31" spans="8:8" ht="14.25">
      <c r="H31" s="9"/>
    </row>
    <row r="32" spans="8:8" ht="14.25">
      <c r="H32" s="9"/>
    </row>
    <row r="33" spans="8:8" ht="14.25">
      <c r="H33" s="9"/>
    </row>
    <row r="34" spans="8:8" ht="14.25">
      <c r="H34" s="9"/>
    </row>
    <row r="35" spans="8:8" ht="14.25">
      <c r="H35" s="9"/>
    </row>
    <row r="36" spans="8:8" ht="14.25">
      <c r="H36" s="9"/>
    </row>
  </sheetData>
  <mergeCells count="7">
    <mergeCell ref="B11:C11"/>
    <mergeCell ref="B12:C12"/>
    <mergeCell ref="B6:D6"/>
    <mergeCell ref="B7:C7"/>
    <mergeCell ref="B8:C8"/>
    <mergeCell ref="B9:C9"/>
    <mergeCell ref="B10:C10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Ingressos-Despeses</vt:lpstr>
      <vt:lpstr>Detall Ingressos</vt:lpstr>
      <vt:lpstr>Detall Despeses </vt:lpstr>
      <vt:lpstr>Evol Presu</vt:lpstr>
      <vt:lpstr>Info</vt:lpstr>
      <vt:lpstr>'Ingressos-Despeses'!Área_de_impresión</vt:lpstr>
    </vt:vector>
  </TitlesOfParts>
  <Company>CEIP BALOO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iridia</cp:lastModifiedBy>
  <cp:lastPrinted>2017-11-24T12:18:00Z</cp:lastPrinted>
  <dcterms:created xsi:type="dcterms:W3CDTF">1999-04-12T12:57:00Z</dcterms:created>
  <dcterms:modified xsi:type="dcterms:W3CDTF">2024-06-12T13:50:36Z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ICV">
    <vt:lpwstr>DABC246CC3F24753856D4AE17ACA7FD2</vt:lpwstr>
  </property>
  <property fmtid="{D5CDD505-2E9C-101B-9397-08002B2CF9AE}" pid="4" name="KSOProductBuildVer">
    <vt:lpwstr>3082-11.2.0.11417</vt:lpwstr>
  </property>
</Properties>
</file>